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Budzet 2018" sheetId="1" r:id="rId1"/>
    <sheet name="Посебан део- циљеви и индикатор" sheetId="3" r:id="rId2"/>
  </sheets>
  <definedNames>
    <definedName name="Programi">OFFSET(#REF!,0,0,COUNTA(#REF!),1)</definedName>
  </definedNames>
  <calcPr calcId="145621"/>
</workbook>
</file>

<file path=xl/calcChain.xml><?xml version="1.0" encoding="utf-8"?>
<calcChain xmlns="http://schemas.openxmlformats.org/spreadsheetml/2006/main">
  <c r="J89" i="1" l="1"/>
  <c r="J58" i="1"/>
  <c r="L618" i="1" l="1"/>
  <c r="J619" i="1"/>
  <c r="L619" i="1" s="1"/>
  <c r="G210" i="3" l="1"/>
  <c r="C210" i="3"/>
  <c r="G184" i="3"/>
  <c r="C184" i="3"/>
  <c r="G90" i="3"/>
  <c r="C90" i="3"/>
  <c r="G82" i="3"/>
  <c r="G80" i="3"/>
  <c r="G68" i="3"/>
  <c r="G60" i="3"/>
  <c r="G59" i="3"/>
  <c r="G49" i="3"/>
  <c r="G45" i="3"/>
  <c r="G39" i="3"/>
  <c r="G37" i="3"/>
  <c r="G34" i="3"/>
  <c r="G29" i="3"/>
  <c r="G26" i="3"/>
  <c r="G16" i="3"/>
  <c r="C16" i="3"/>
  <c r="G15" i="3"/>
  <c r="C15" i="3"/>
  <c r="K77" i="1"/>
  <c r="J77" i="1"/>
  <c r="J54" i="1"/>
  <c r="J346" i="1"/>
  <c r="L2053" i="1"/>
  <c r="J2051" i="1"/>
  <c r="J2052" i="1" s="1"/>
  <c r="L2052" i="1" s="1"/>
  <c r="L2049" i="1"/>
  <c r="L2050" i="1"/>
  <c r="L2048" i="1"/>
  <c r="M1823" i="1"/>
  <c r="L2041" i="1"/>
  <c r="J2114" i="1"/>
  <c r="F210" i="3" l="1"/>
  <c r="L2051" i="1"/>
  <c r="H210" i="3" s="1"/>
  <c r="J1646" i="1"/>
  <c r="L1645" i="1"/>
  <c r="L1646" i="1" s="1"/>
  <c r="H184" i="3" s="1"/>
  <c r="J1641" i="1"/>
  <c r="L1725" i="1"/>
  <c r="L1726" i="1"/>
  <c r="L1727" i="1"/>
  <c r="J1731" i="1"/>
  <c r="J1728" i="1" s="1"/>
  <c r="J358" i="1"/>
  <c r="J2116" i="1"/>
  <c r="J2111" i="1"/>
  <c r="L724" i="1"/>
  <c r="L721" i="1"/>
  <c r="J722" i="1"/>
  <c r="J1268" i="1"/>
  <c r="J881" i="1"/>
  <c r="J2043" i="1"/>
  <c r="J2044" i="1" s="1"/>
  <c r="J326" i="1"/>
  <c r="J454" i="1"/>
  <c r="J1009" i="1"/>
  <c r="L1008" i="1"/>
  <c r="L1009" i="1" s="1"/>
  <c r="H90" i="3" s="1"/>
  <c r="J497" i="1"/>
  <c r="L497" i="1" s="1"/>
  <c r="L498" i="1" s="1"/>
  <c r="H16" i="3" s="1"/>
  <c r="L496" i="1"/>
  <c r="L495" i="1"/>
  <c r="J491" i="1"/>
  <c r="J492" i="1" s="1"/>
  <c r="F15" i="3" s="1"/>
  <c r="L489" i="1"/>
  <c r="L490" i="1"/>
  <c r="J904" i="1"/>
  <c r="J791" i="1"/>
  <c r="F59" i="3" s="1"/>
  <c r="J679" i="1"/>
  <c r="F45" i="3" s="1"/>
  <c r="J631" i="1"/>
  <c r="F39" i="3" s="1"/>
  <c r="L617" i="1"/>
  <c r="J601" i="1"/>
  <c r="L601" i="1" s="1"/>
  <c r="J575" i="1"/>
  <c r="L575" i="1" s="1"/>
  <c r="J560" i="1"/>
  <c r="F26" i="3" s="1"/>
  <c r="J349" i="1"/>
  <c r="J2032" i="1"/>
  <c r="L2028" i="1"/>
  <c r="J2025" i="1"/>
  <c r="L2021" i="1"/>
  <c r="J1985" i="1"/>
  <c r="L1980" i="1"/>
  <c r="J1772" i="1"/>
  <c r="J1771" i="1"/>
  <c r="L1769" i="1"/>
  <c r="J1766" i="1"/>
  <c r="J1764" i="1" s="1"/>
  <c r="L1762" i="1"/>
  <c r="J1532" i="1"/>
  <c r="L1532" i="1" s="1"/>
  <c r="L1530" i="1"/>
  <c r="J1521" i="1"/>
  <c r="L1521" i="1" s="1"/>
  <c r="L1519" i="1"/>
  <c r="J1516" i="1"/>
  <c r="J1515" i="1"/>
  <c r="L1515" i="1" s="1"/>
  <c r="L1513" i="1"/>
  <c r="J1411" i="1"/>
  <c r="L1411" i="1" s="1"/>
  <c r="J1410" i="1"/>
  <c r="L1408" i="1"/>
  <c r="L1350" i="1"/>
  <c r="L1352" i="1"/>
  <c r="J1353" i="1"/>
  <c r="L1353" i="1" s="1"/>
  <c r="L1349" i="1"/>
  <c r="J1346" i="1"/>
  <c r="L1346" i="1" s="1"/>
  <c r="L1342" i="1"/>
  <c r="J1323" i="1"/>
  <c r="L1323" i="1" s="1"/>
  <c r="L1321" i="1"/>
  <c r="J1318" i="1"/>
  <c r="L1314" i="1"/>
  <c r="J1306" i="1"/>
  <c r="J1304" i="1" s="1"/>
  <c r="L1302" i="1"/>
  <c r="L1274" i="1"/>
  <c r="J1271" i="1"/>
  <c r="L1267" i="1"/>
  <c r="J1254" i="1"/>
  <c r="L1250" i="1"/>
  <c r="J1236" i="1"/>
  <c r="L1236" i="1" s="1"/>
  <c r="L1234" i="1"/>
  <c r="L1207" i="1"/>
  <c r="J1137" i="1"/>
  <c r="L1137" i="1" s="1"/>
  <c r="L1135" i="1"/>
  <c r="J1121" i="1"/>
  <c r="L1121" i="1" s="1"/>
  <c r="L1119" i="1"/>
  <c r="J1111" i="1"/>
  <c r="L1111" i="1" s="1"/>
  <c r="L1107" i="1"/>
  <c r="J1047" i="1"/>
  <c r="J1046" i="1"/>
  <c r="L1044" i="1"/>
  <c r="J983" i="1"/>
  <c r="F82" i="3" s="1"/>
  <c r="L979" i="1"/>
  <c r="J1647" i="1" l="1"/>
  <c r="L1647" i="1" s="1"/>
  <c r="F184" i="3"/>
  <c r="J723" i="1"/>
  <c r="L723" i="1" s="1"/>
  <c r="F49" i="3"/>
  <c r="J1010" i="1"/>
  <c r="L1010" i="1" s="1"/>
  <c r="F90" i="3"/>
  <c r="J882" i="1"/>
  <c r="F68" i="3"/>
  <c r="J498" i="1"/>
  <c r="F16" i="3" s="1"/>
  <c r="L491" i="1"/>
  <c r="L492" i="1" s="1"/>
  <c r="H15" i="3" s="1"/>
  <c r="J969" i="1"/>
  <c r="F80" i="3" s="1"/>
  <c r="L967" i="1"/>
  <c r="L901" i="1"/>
  <c r="J797" i="1"/>
  <c r="L795" i="1"/>
  <c r="L788" i="1"/>
  <c r="L675" i="1"/>
  <c r="L627" i="1"/>
  <c r="L615" i="1"/>
  <c r="L599" i="1"/>
  <c r="L573" i="1"/>
  <c r="L556" i="1"/>
  <c r="J401" i="1"/>
  <c r="L401" i="1" s="1"/>
  <c r="L399" i="1"/>
  <c r="L382" i="1"/>
  <c r="J384" i="1"/>
  <c r="G18" i="3" l="1"/>
  <c r="G48" i="3"/>
  <c r="G117" i="3"/>
  <c r="G138" i="3"/>
  <c r="G147" i="3"/>
  <c r="G263" i="3"/>
  <c r="G261" i="3"/>
  <c r="C263" i="3"/>
  <c r="C261" i="3"/>
  <c r="G265" i="3"/>
  <c r="G264" i="3"/>
  <c r="G262" i="3"/>
  <c r="G260" i="3"/>
  <c r="G259" i="3"/>
  <c r="G258" i="3"/>
  <c r="G257" i="3"/>
  <c r="G256" i="3"/>
  <c r="G255" i="3"/>
  <c r="G254" i="3"/>
  <c r="C265" i="3"/>
  <c r="C264" i="3"/>
  <c r="C262" i="3"/>
  <c r="C260" i="3"/>
  <c r="C259" i="3"/>
  <c r="C258" i="3"/>
  <c r="C257" i="3"/>
  <c r="C256" i="3"/>
  <c r="C255" i="3"/>
  <c r="C254" i="3"/>
  <c r="G252" i="3"/>
  <c r="G251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G227" i="3"/>
  <c r="G230" i="3"/>
  <c r="G229" i="3"/>
  <c r="G228" i="3"/>
  <c r="G217" i="3"/>
  <c r="G211" i="3"/>
  <c r="G209" i="3"/>
  <c r="G208" i="3"/>
  <c r="G207" i="3"/>
  <c r="G224" i="3"/>
  <c r="G223" i="3"/>
  <c r="G222" i="3"/>
  <c r="G221" i="3"/>
  <c r="G220" i="3"/>
  <c r="G219" i="3"/>
  <c r="G218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09" i="3"/>
  <c r="G200" i="3"/>
  <c r="G201" i="3"/>
  <c r="G202" i="3"/>
  <c r="G203" i="3"/>
  <c r="G204" i="3"/>
  <c r="G205" i="3"/>
  <c r="C205" i="3"/>
  <c r="C204" i="3"/>
  <c r="C203" i="3"/>
  <c r="C202" i="3"/>
  <c r="G196" i="3"/>
  <c r="G195" i="3"/>
  <c r="G194" i="3"/>
  <c r="C196" i="3"/>
  <c r="C195" i="3"/>
  <c r="C194" i="3"/>
  <c r="G192" i="3"/>
  <c r="G193" i="3"/>
  <c r="C193" i="3"/>
  <c r="G190" i="3"/>
  <c r="G189" i="3"/>
  <c r="G188" i="3"/>
  <c r="G187" i="3"/>
  <c r="G186" i="3"/>
  <c r="G185" i="3"/>
  <c r="C190" i="3"/>
  <c r="C189" i="3"/>
  <c r="C188" i="3"/>
  <c r="C187" i="3"/>
  <c r="C186" i="3"/>
  <c r="C185" i="3"/>
  <c r="G183" i="3"/>
  <c r="G182" i="3"/>
  <c r="G180" i="3"/>
  <c r="G178" i="3"/>
  <c r="G177" i="3"/>
  <c r="G174" i="3"/>
  <c r="G172" i="3"/>
  <c r="G171" i="3"/>
  <c r="G170" i="3"/>
  <c r="G169" i="3"/>
  <c r="G168" i="3"/>
  <c r="C172" i="3"/>
  <c r="C171" i="3"/>
  <c r="C170" i="3"/>
  <c r="C169" i="3"/>
  <c r="C168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6" i="3"/>
  <c r="G145" i="3"/>
  <c r="G144" i="3"/>
  <c r="G143" i="3"/>
  <c r="G142" i="3"/>
  <c r="G141" i="3"/>
  <c r="G140" i="3"/>
  <c r="G139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C159" i="3"/>
  <c r="C158" i="3"/>
  <c r="C157" i="3"/>
  <c r="C156" i="3"/>
  <c r="C98" i="3"/>
  <c r="G95" i="3"/>
  <c r="G94" i="3"/>
  <c r="G93" i="3"/>
  <c r="G92" i="3"/>
  <c r="G91" i="3"/>
  <c r="C165" i="3"/>
  <c r="C164" i="3"/>
  <c r="C163" i="3"/>
  <c r="C162" i="3"/>
  <c r="C161" i="3"/>
  <c r="C160" i="3"/>
  <c r="C155" i="3"/>
  <c r="C154" i="3"/>
  <c r="C153" i="3"/>
  <c r="C152" i="3"/>
  <c r="C151" i="3"/>
  <c r="C150" i="3"/>
  <c r="C149" i="3"/>
  <c r="F148" i="3"/>
  <c r="C148" i="3"/>
  <c r="F147" i="3"/>
  <c r="C147" i="3"/>
  <c r="G191" i="3" l="1"/>
  <c r="G176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F128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7" i="3"/>
  <c r="C96" i="3"/>
  <c r="C95" i="3"/>
  <c r="C94" i="3"/>
  <c r="C93" i="3"/>
  <c r="C92" i="3"/>
  <c r="C91" i="3"/>
  <c r="G89" i="3"/>
  <c r="G88" i="3"/>
  <c r="G86" i="3" l="1"/>
  <c r="G85" i="3"/>
  <c r="G84" i="3"/>
  <c r="G83" i="3"/>
  <c r="G81" i="3"/>
  <c r="G79" i="3"/>
  <c r="F85" i="3"/>
  <c r="C85" i="3"/>
  <c r="F86" i="3"/>
  <c r="C86" i="3"/>
  <c r="F84" i="3"/>
  <c r="C84" i="3"/>
  <c r="F83" i="3"/>
  <c r="C83" i="3"/>
  <c r="C82" i="3"/>
  <c r="F81" i="3"/>
  <c r="C81" i="3"/>
  <c r="C80" i="3"/>
  <c r="C79" i="3"/>
  <c r="G78" i="3"/>
  <c r="G76" i="3"/>
  <c r="G74" i="3"/>
  <c r="G73" i="3"/>
  <c r="G72" i="3"/>
  <c r="G71" i="3"/>
  <c r="G70" i="3"/>
  <c r="G69" i="3"/>
  <c r="C74" i="3"/>
  <c r="C73" i="3"/>
  <c r="C72" i="3"/>
  <c r="C71" i="3"/>
  <c r="C70" i="3"/>
  <c r="C69" i="3"/>
  <c r="G67" i="3"/>
  <c r="G65" i="3"/>
  <c r="C65" i="3"/>
  <c r="G56" i="3"/>
  <c r="F56" i="3"/>
  <c r="C56" i="3"/>
  <c r="G61" i="3"/>
  <c r="F61" i="3"/>
  <c r="C61" i="3"/>
  <c r="C60" i="3"/>
  <c r="G50" i="3"/>
  <c r="C59" i="3"/>
  <c r="G58" i="3"/>
  <c r="G57" i="3"/>
  <c r="C58" i="3"/>
  <c r="F57" i="3"/>
  <c r="C57" i="3"/>
  <c r="G55" i="3"/>
  <c r="F55" i="3"/>
  <c r="C55" i="3"/>
  <c r="G54" i="3"/>
  <c r="G53" i="3"/>
  <c r="G52" i="3"/>
  <c r="C54" i="3"/>
  <c r="F53" i="3"/>
  <c r="C53" i="3"/>
  <c r="F52" i="3"/>
  <c r="C52" i="3"/>
  <c r="F51" i="3"/>
  <c r="C51" i="3"/>
  <c r="F50" i="3"/>
  <c r="C50" i="3"/>
  <c r="F48" i="3"/>
  <c r="G46" i="3"/>
  <c r="G44" i="3"/>
  <c r="G43" i="3"/>
  <c r="G42" i="3"/>
  <c r="G41" i="3"/>
  <c r="G40" i="3"/>
  <c r="G38" i="3"/>
  <c r="G36" i="3"/>
  <c r="G35" i="3"/>
  <c r="G33" i="3"/>
  <c r="G32" i="3"/>
  <c r="G31" i="3"/>
  <c r="G30" i="3"/>
  <c r="G28" i="3"/>
  <c r="G27" i="3"/>
  <c r="G25" i="3"/>
  <c r="G24" i="3"/>
  <c r="G23" i="3"/>
  <c r="G22" i="3"/>
  <c r="F46" i="3"/>
  <c r="C46" i="3"/>
  <c r="C45" i="3"/>
  <c r="C44" i="3"/>
  <c r="C43" i="3"/>
  <c r="F42" i="3"/>
  <c r="C42" i="3"/>
  <c r="F41" i="3"/>
  <c r="C41" i="3"/>
  <c r="F40" i="3"/>
  <c r="C40" i="3"/>
  <c r="C39" i="3"/>
  <c r="F38" i="3"/>
  <c r="C38" i="3"/>
  <c r="C37" i="3"/>
  <c r="F36" i="3"/>
  <c r="C36" i="3"/>
  <c r="F35" i="3"/>
  <c r="C35" i="3"/>
  <c r="C34" i="3"/>
  <c r="F33" i="3"/>
  <c r="C33" i="3"/>
  <c r="F32" i="3"/>
  <c r="C32" i="3"/>
  <c r="F31" i="3"/>
  <c r="C31" i="3"/>
  <c r="F30" i="3"/>
  <c r="C30" i="3"/>
  <c r="C29" i="3"/>
  <c r="F28" i="3"/>
  <c r="C28" i="3"/>
  <c r="F27" i="3"/>
  <c r="C27" i="3"/>
  <c r="C26" i="3"/>
  <c r="F25" i="3"/>
  <c r="C25" i="3"/>
  <c r="G21" i="3"/>
  <c r="G20" i="3"/>
  <c r="F24" i="3"/>
  <c r="C24" i="3"/>
  <c r="F23" i="3"/>
  <c r="C23" i="3"/>
  <c r="F22" i="3"/>
  <c r="C22" i="3"/>
  <c r="F21" i="3"/>
  <c r="C21" i="3"/>
  <c r="F20" i="3"/>
  <c r="C20" i="3"/>
  <c r="G19" i="3"/>
  <c r="F19" i="3"/>
  <c r="C19" i="3"/>
  <c r="F18" i="3"/>
  <c r="C18" i="3"/>
  <c r="F17" i="3"/>
  <c r="G17" i="3"/>
  <c r="C17" i="3"/>
  <c r="G12" i="3"/>
  <c r="C12" i="3"/>
  <c r="F14" i="3"/>
  <c r="G13" i="3"/>
  <c r="F13" i="3"/>
  <c r="C11" i="3"/>
  <c r="G10" i="3"/>
  <c r="F10" i="3"/>
  <c r="C10" i="3"/>
  <c r="G9" i="3"/>
  <c r="F9" i="3"/>
  <c r="C9" i="3"/>
  <c r="B9" i="3"/>
  <c r="G8" i="3"/>
  <c r="F8" i="3"/>
  <c r="F7" i="3" l="1"/>
  <c r="L44" i="1"/>
  <c r="L61" i="1"/>
  <c r="K2229" i="1"/>
  <c r="K2228" i="1"/>
  <c r="K2227" i="1"/>
  <c r="K2226" i="1"/>
  <c r="K2224" i="1"/>
  <c r="K2222" i="1"/>
  <c r="J2229" i="1"/>
  <c r="J2228" i="1"/>
  <c r="J2227" i="1"/>
  <c r="J2226" i="1"/>
  <c r="K79" i="1"/>
  <c r="K66" i="1"/>
  <c r="L1752" i="1"/>
  <c r="J1753" i="1"/>
  <c r="L1944" i="1"/>
  <c r="L1945" i="1"/>
  <c r="L1943" i="1"/>
  <c r="J1946" i="1"/>
  <c r="L2228" i="1" l="1"/>
  <c r="L2227" i="1"/>
  <c r="L2229" i="1"/>
  <c r="L2226" i="1"/>
  <c r="J1947" i="1"/>
  <c r="L1947" i="1" s="1"/>
  <c r="F209" i="3"/>
  <c r="L1753" i="1"/>
  <c r="H193" i="3" s="1"/>
  <c r="F193" i="3"/>
  <c r="J1754" i="1"/>
  <c r="L1754" i="1"/>
  <c r="L1946" i="1"/>
  <c r="H209" i="3" s="1"/>
  <c r="L1845" i="1" l="1"/>
  <c r="L1846" i="1"/>
  <c r="L1847" i="1"/>
  <c r="K447" i="1" l="1"/>
  <c r="J462" i="1"/>
  <c r="J463" i="1" s="1"/>
  <c r="L461" i="1"/>
  <c r="J522" i="1"/>
  <c r="L522" i="1" s="1"/>
  <c r="L523" i="1" s="1"/>
  <c r="L521" i="1"/>
  <c r="H21" i="3" s="1"/>
  <c r="J517" i="1"/>
  <c r="J518" i="1" s="1"/>
  <c r="L516" i="1"/>
  <c r="H20" i="3" s="1"/>
  <c r="J512" i="1"/>
  <c r="J513" i="1" s="1"/>
  <c r="L511" i="1"/>
  <c r="H19" i="3" s="1"/>
  <c r="J507" i="1"/>
  <c r="J508" i="1" s="1"/>
  <c r="L506" i="1"/>
  <c r="H18" i="3" s="1"/>
  <c r="J502" i="1"/>
  <c r="J503" i="1" s="1"/>
  <c r="L501" i="1"/>
  <c r="L1924" i="1"/>
  <c r="L775" i="1"/>
  <c r="L462" i="1" l="1"/>
  <c r="L463" i="1" s="1"/>
  <c r="H9" i="3"/>
  <c r="J523" i="1"/>
  <c r="L517" i="1"/>
  <c r="L518" i="1" s="1"/>
  <c r="L512" i="1"/>
  <c r="L513" i="1" s="1"/>
  <c r="L507" i="1"/>
  <c r="L508" i="1" s="1"/>
  <c r="L502" i="1"/>
  <c r="L503" i="1" s="1"/>
  <c r="H17" i="3" s="1"/>
  <c r="J340" i="1" l="1"/>
  <c r="J1783" i="1"/>
  <c r="J2126" i="1" l="1"/>
  <c r="F227" i="3" s="1"/>
  <c r="F224" i="3"/>
  <c r="J2038" i="1"/>
  <c r="F223" i="3" s="1"/>
  <c r="F222" i="3"/>
  <c r="F221" i="3"/>
  <c r="J2018" i="1"/>
  <c r="F220" i="3" s="1"/>
  <c r="F214" i="3"/>
  <c r="J1963" i="1"/>
  <c r="J1953" i="1"/>
  <c r="J1926" i="1"/>
  <c r="J1914" i="1"/>
  <c r="F205" i="3" s="1"/>
  <c r="J1860" i="1"/>
  <c r="J1848" i="1"/>
  <c r="J1814" i="1"/>
  <c r="J1800" i="1"/>
  <c r="J1739" i="1"/>
  <c r="J1740" i="1" s="1"/>
  <c r="F190" i="3" s="1"/>
  <c r="F189" i="3"/>
  <c r="J1698" i="1"/>
  <c r="F183" i="3" s="1"/>
  <c r="J1665" i="1"/>
  <c r="J870" i="1"/>
  <c r="J849" i="1"/>
  <c r="F64" i="3" s="1"/>
  <c r="J831" i="1"/>
  <c r="J781" i="1"/>
  <c r="J756" i="1"/>
  <c r="F54" i="3" s="1"/>
  <c r="J677" i="1"/>
  <c r="J671" i="1"/>
  <c r="F44" i="3" s="1"/>
  <c r="J664" i="1"/>
  <c r="F43" i="3" s="1"/>
  <c r="J657" i="1"/>
  <c r="J564" i="1"/>
  <c r="J551" i="1"/>
  <c r="J549" i="1" s="1"/>
  <c r="J543" i="1"/>
  <c r="J544" i="1" s="1"/>
  <c r="J536" i="1"/>
  <c r="J529" i="1"/>
  <c r="J485" i="1"/>
  <c r="J478" i="1"/>
  <c r="J467" i="1"/>
  <c r="J468" i="1" s="1"/>
  <c r="J455" i="1"/>
  <c r="J443" i="1"/>
  <c r="F242" i="3" s="1"/>
  <c r="J436" i="1"/>
  <c r="F241" i="3" s="1"/>
  <c r="J429" i="1"/>
  <c r="F240" i="3" s="1"/>
  <c r="J424" i="1"/>
  <c r="F239" i="3" s="1"/>
  <c r="J417" i="1"/>
  <c r="F238" i="3" s="1"/>
  <c r="J409" i="1"/>
  <c r="F237" i="3" s="1"/>
  <c r="J395" i="1"/>
  <c r="F235" i="3" s="1"/>
  <c r="J390" i="1"/>
  <c r="F234" i="3" s="1"/>
  <c r="J377" i="1"/>
  <c r="F232" i="3" s="1"/>
  <c r="J372" i="1"/>
  <c r="F231" i="3" s="1"/>
  <c r="J328" i="1"/>
  <c r="J319" i="1" s="1"/>
  <c r="J313" i="1"/>
  <c r="J289" i="1"/>
  <c r="J266" i="1"/>
  <c r="J253" i="1"/>
  <c r="J141" i="1"/>
  <c r="J139" i="1"/>
  <c r="J137" i="1"/>
  <c r="J135" i="1"/>
  <c r="J134" i="1"/>
  <c r="J133" i="1"/>
  <c r="J130" i="1"/>
  <c r="J128" i="1"/>
  <c r="J127" i="1"/>
  <c r="J126" i="1"/>
  <c r="J125" i="1"/>
  <c r="J123" i="1"/>
  <c r="J121" i="1"/>
  <c r="J120" i="1"/>
  <c r="J117" i="1"/>
  <c r="J116" i="1"/>
  <c r="J114" i="1"/>
  <c r="J113" i="1"/>
  <c r="J111" i="1"/>
  <c r="J110" i="1" s="1"/>
  <c r="J108" i="1"/>
  <c r="J105" i="1"/>
  <c r="J102" i="1"/>
  <c r="J101" i="1"/>
  <c r="J100" i="1"/>
  <c r="J99" i="1"/>
  <c r="J761" i="1"/>
  <c r="J762" i="1" s="1"/>
  <c r="L760" i="1"/>
  <c r="H55" i="3" s="1"/>
  <c r="J1999" i="1"/>
  <c r="J2000" i="1" s="1"/>
  <c r="F217" i="3" s="1"/>
  <c r="L1998" i="1"/>
  <c r="L1999" i="1" s="1"/>
  <c r="L2000" i="1" s="1"/>
  <c r="H217" i="3" s="1"/>
  <c r="L2098" i="1"/>
  <c r="L2099" i="1" s="1"/>
  <c r="H247" i="3" s="1"/>
  <c r="J2098" i="1"/>
  <c r="J2099" i="1" s="1"/>
  <c r="F247" i="3" s="1"/>
  <c r="L2097" i="1"/>
  <c r="L2093" i="1"/>
  <c r="L2094" i="1" s="1"/>
  <c r="H246" i="3" s="1"/>
  <c r="J2093" i="1"/>
  <c r="J2094" i="1" s="1"/>
  <c r="F246" i="3" s="1"/>
  <c r="L2092" i="1"/>
  <c r="L1770" i="1"/>
  <c r="J1431" i="1"/>
  <c r="F164" i="3" s="1"/>
  <c r="J1430" i="1"/>
  <c r="L1430" i="1" s="1"/>
  <c r="L1429" i="1"/>
  <c r="L1431" i="1" s="1"/>
  <c r="H164" i="3" s="1"/>
  <c r="J1426" i="1"/>
  <c r="F163" i="3" s="1"/>
  <c r="J1425" i="1"/>
  <c r="L1425" i="1" s="1"/>
  <c r="L1424" i="1"/>
  <c r="L1426" i="1" s="1"/>
  <c r="H163" i="3" s="1"/>
  <c r="J1421" i="1"/>
  <c r="F162" i="3" s="1"/>
  <c r="J1420" i="1"/>
  <c r="L1420" i="1" s="1"/>
  <c r="L1419" i="1"/>
  <c r="L1421" i="1" s="1"/>
  <c r="H162" i="3" s="1"/>
  <c r="J1416" i="1"/>
  <c r="F161" i="3" s="1"/>
  <c r="J1415" i="1"/>
  <c r="L1415" i="1" s="1"/>
  <c r="L1414" i="1"/>
  <c r="L1416" i="1" s="1"/>
  <c r="H161" i="3" s="1"/>
  <c r="F160" i="3"/>
  <c r="L1409" i="1"/>
  <c r="H160" i="3" s="1"/>
  <c r="J1405" i="1"/>
  <c r="J1403" i="1" s="1"/>
  <c r="L1403" i="1" s="1"/>
  <c r="L1404" i="1"/>
  <c r="L1402" i="1"/>
  <c r="L1405" i="1" s="1"/>
  <c r="J1399" i="1"/>
  <c r="L1398" i="1"/>
  <c r="L1396" i="1"/>
  <c r="L1399" i="1" s="1"/>
  <c r="H158" i="3" s="1"/>
  <c r="J1393" i="1"/>
  <c r="L1392" i="1"/>
  <c r="L1390" i="1"/>
  <c r="L1393" i="1" s="1"/>
  <c r="H157" i="3" s="1"/>
  <c r="J1387" i="1"/>
  <c r="L1386" i="1"/>
  <c r="L1384" i="1"/>
  <c r="L1387" i="1" s="1"/>
  <c r="J1381" i="1"/>
  <c r="L1380" i="1"/>
  <c r="L1378" i="1"/>
  <c r="L1381" i="1" s="1"/>
  <c r="H155" i="3" s="1"/>
  <c r="L1374" i="1"/>
  <c r="J1375" i="1"/>
  <c r="L1372" i="1"/>
  <c r="L1375" i="1" s="1"/>
  <c r="H154" i="3" s="1"/>
  <c r="J1368" i="1"/>
  <c r="L1368" i="1" s="1"/>
  <c r="J1369" i="1"/>
  <c r="F153" i="3" s="1"/>
  <c r="L1367" i="1"/>
  <c r="L1369" i="1" s="1"/>
  <c r="H153" i="3" s="1"/>
  <c r="L1363" i="1"/>
  <c r="J1364" i="1"/>
  <c r="L1361" i="1"/>
  <c r="L1364" i="1" s="1"/>
  <c r="H152" i="3" s="1"/>
  <c r="J1357" i="1"/>
  <c r="J1358" i="1"/>
  <c r="F151" i="3" s="1"/>
  <c r="L1356" i="1"/>
  <c r="L1358" i="1" s="1"/>
  <c r="H151" i="3" s="1"/>
  <c r="F251" i="3" l="1"/>
  <c r="J1362" i="1"/>
  <c r="L1362" i="1" s="1"/>
  <c r="F152" i="3"/>
  <c r="J1391" i="1"/>
  <c r="L1391" i="1" s="1"/>
  <c r="F157" i="3"/>
  <c r="F207" i="3"/>
  <c r="J294" i="1"/>
  <c r="F252" i="3"/>
  <c r="J385" i="1"/>
  <c r="F233" i="3"/>
  <c r="J782" i="1"/>
  <c r="F58" i="3"/>
  <c r="J1385" i="1"/>
  <c r="L1385" i="1" s="1"/>
  <c r="F156" i="3"/>
  <c r="F159" i="3"/>
  <c r="J1373" i="1"/>
  <c r="L1373" i="1" s="1"/>
  <c r="F154" i="3"/>
  <c r="J1379" i="1"/>
  <c r="L1379" i="1" s="1"/>
  <c r="F155" i="3"/>
  <c r="H156" i="3"/>
  <c r="H159" i="3"/>
  <c r="J1397" i="1"/>
  <c r="L1397" i="1" s="1"/>
  <c r="F158" i="3"/>
  <c r="L1772" i="1"/>
  <c r="H196" i="3" s="1"/>
  <c r="F196" i="3"/>
  <c r="J271" i="1"/>
  <c r="F228" i="3"/>
  <c r="J447" i="1"/>
  <c r="J234" i="1"/>
  <c r="J115" i="1"/>
  <c r="J112" i="1"/>
  <c r="J124" i="1"/>
  <c r="L762" i="1"/>
  <c r="L761" i="1"/>
  <c r="L1771" i="1"/>
  <c r="L1410" i="1"/>
  <c r="L1357" i="1"/>
  <c r="H150" i="3"/>
  <c r="L1343" i="1"/>
  <c r="H149" i="3" s="1"/>
  <c r="L2189" i="1"/>
  <c r="J2188" i="1"/>
  <c r="J2190" i="1" s="1"/>
  <c r="L2187" i="1"/>
  <c r="L2043" i="1"/>
  <c r="L853" i="1"/>
  <c r="L854" i="1"/>
  <c r="L852" i="1"/>
  <c r="J855" i="1"/>
  <c r="J856" i="1" s="1"/>
  <c r="F65" i="3" s="1"/>
  <c r="K833" i="1"/>
  <c r="J833" i="1"/>
  <c r="F63" i="3" s="1"/>
  <c r="J59" i="1"/>
  <c r="J43" i="1"/>
  <c r="J683" i="1"/>
  <c r="L683" i="1" s="1"/>
  <c r="J684" i="1"/>
  <c r="L684" i="1" s="1"/>
  <c r="L682" i="1"/>
  <c r="H46" i="3" s="1"/>
  <c r="L679" i="1"/>
  <c r="H45" i="3" s="1"/>
  <c r="L678" i="1"/>
  <c r="L676" i="1"/>
  <c r="J970" i="1"/>
  <c r="L968" i="1"/>
  <c r="L969" i="1" s="1"/>
  <c r="H80" i="3" s="1"/>
  <c r="J1878" i="1"/>
  <c r="L1877" i="1"/>
  <c r="L902" i="1"/>
  <c r="L929" i="1"/>
  <c r="L926" i="1"/>
  <c r="L1025" i="1"/>
  <c r="L1483" i="1"/>
  <c r="L1484" i="1"/>
  <c r="L1485" i="1"/>
  <c r="L1486" i="1"/>
  <c r="L1488" i="1"/>
  <c r="L1490" i="1"/>
  <c r="L1491" i="1"/>
  <c r="L1493" i="1"/>
  <c r="L1494" i="1"/>
  <c r="L1495" i="1"/>
  <c r="L1496" i="1"/>
  <c r="L1497" i="1"/>
  <c r="L1498" i="1"/>
  <c r="L1499" i="1"/>
  <c r="L1500" i="1"/>
  <c r="L1501" i="1"/>
  <c r="L1502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2024" i="1"/>
  <c r="L2031" i="1"/>
  <c r="L2037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30" i="1"/>
  <c r="L2148" i="1"/>
  <c r="L2149" i="1"/>
  <c r="L2166" i="1"/>
  <c r="L2177" i="1"/>
  <c r="L2183" i="1"/>
  <c r="J569" i="1"/>
  <c r="L564" i="1"/>
  <c r="L559" i="1"/>
  <c r="J570" i="1"/>
  <c r="L568" i="1"/>
  <c r="H28" i="3" s="1"/>
  <c r="J565" i="1"/>
  <c r="L565" i="1" s="1"/>
  <c r="L563" i="1"/>
  <c r="H27" i="3" s="1"/>
  <c r="L574" i="1"/>
  <c r="L579" i="1"/>
  <c r="H30" i="3" s="1"/>
  <c r="L2082" i="1"/>
  <c r="L2087" i="1"/>
  <c r="L584" i="1"/>
  <c r="H31" i="3" s="1"/>
  <c r="L589" i="1"/>
  <c r="H32" i="3" s="1"/>
  <c r="L594" i="1"/>
  <c r="H33" i="3" s="1"/>
  <c r="L600" i="1"/>
  <c r="L974" i="1"/>
  <c r="H81" i="3" s="1"/>
  <c r="L982" i="1"/>
  <c r="L980" i="1"/>
  <c r="L986" i="1"/>
  <c r="H83" i="3" s="1"/>
  <c r="L991" i="1"/>
  <c r="H84" i="3" s="1"/>
  <c r="L996" i="1"/>
  <c r="H85" i="3" s="1"/>
  <c r="L2199" i="1"/>
  <c r="L2204" i="1"/>
  <c r="L2209" i="1"/>
  <c r="L605" i="1"/>
  <c r="H35" i="3" s="1"/>
  <c r="L610" i="1"/>
  <c r="H36" i="3" s="1"/>
  <c r="L616" i="1"/>
  <c r="L622" i="1"/>
  <c r="H38" i="3" s="1"/>
  <c r="L801" i="1"/>
  <c r="H61" i="3" s="1"/>
  <c r="L630" i="1"/>
  <c r="L628" i="1"/>
  <c r="L2214" i="1"/>
  <c r="L634" i="1"/>
  <c r="H40" i="3" s="1"/>
  <c r="L639" i="1"/>
  <c r="H41" i="3" s="1"/>
  <c r="L1001" i="1"/>
  <c r="H86" i="3" s="1"/>
  <c r="L656" i="1"/>
  <c r="L662" i="1"/>
  <c r="L663" i="1"/>
  <c r="L661" i="1"/>
  <c r="L669" i="1"/>
  <c r="L670" i="1"/>
  <c r="L668" i="1"/>
  <c r="L720" i="1"/>
  <c r="L732" i="1"/>
  <c r="L753" i="1"/>
  <c r="L779" i="1"/>
  <c r="L780" i="1"/>
  <c r="L789" i="1"/>
  <c r="L796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15" i="1"/>
  <c r="M815" i="1" s="1"/>
  <c r="L1045" i="1"/>
  <c r="L1052" i="1"/>
  <c r="L1050" i="1"/>
  <c r="L1056" i="1"/>
  <c r="L1061" i="1"/>
  <c r="L1066" i="1"/>
  <c r="L1071" i="1"/>
  <c r="L1078" i="1"/>
  <c r="L1076" i="1"/>
  <c r="L1082" i="1"/>
  <c r="L1087" i="1"/>
  <c r="L1092" i="1"/>
  <c r="L1097" i="1"/>
  <c r="L1102" i="1"/>
  <c r="L1110" i="1"/>
  <c r="L1114" i="1"/>
  <c r="L1120" i="1"/>
  <c r="L1125" i="1"/>
  <c r="L1130" i="1"/>
  <c r="L1136" i="1"/>
  <c r="L1141" i="1"/>
  <c r="L1146" i="1"/>
  <c r="L400" i="1"/>
  <c r="L1152" i="1"/>
  <c r="L1157" i="1"/>
  <c r="L1162" i="1"/>
  <c r="L1167" i="1"/>
  <c r="L1172" i="1"/>
  <c r="L1177" i="1"/>
  <c r="L1182" i="1"/>
  <c r="L1187" i="1"/>
  <c r="L1192" i="1"/>
  <c r="L1197" i="1"/>
  <c r="L1202" i="1"/>
  <c r="L1210" i="1"/>
  <c r="L1214" i="1"/>
  <c r="L1219" i="1"/>
  <c r="L1224" i="1"/>
  <c r="H128" i="3" s="1"/>
  <c r="L1229" i="1"/>
  <c r="L1235" i="1"/>
  <c r="L1240" i="1"/>
  <c r="L1245" i="1"/>
  <c r="L1253" i="1"/>
  <c r="L1251" i="1"/>
  <c r="L1262" i="1"/>
  <c r="L1270" i="1"/>
  <c r="L1268" i="1"/>
  <c r="L1282" i="1"/>
  <c r="L1280" i="1"/>
  <c r="L1286" i="1"/>
  <c r="L1291" i="1"/>
  <c r="L1298" i="1"/>
  <c r="L1296" i="1"/>
  <c r="L1305" i="1"/>
  <c r="L1303" i="1"/>
  <c r="L1309" i="1"/>
  <c r="L1317" i="1"/>
  <c r="L1315" i="1"/>
  <c r="L1322" i="1"/>
  <c r="L1327" i="1"/>
  <c r="L1332" i="1"/>
  <c r="H147" i="3" s="1"/>
  <c r="L1337" i="1"/>
  <c r="H148" i="3" s="1"/>
  <c r="L644" i="1"/>
  <c r="H42" i="3" s="1"/>
  <c r="L1457" i="1"/>
  <c r="L1458" i="1"/>
  <c r="L1456" i="1"/>
  <c r="L1507" i="1"/>
  <c r="L1514" i="1"/>
  <c r="L1520" i="1"/>
  <c r="L1525" i="1"/>
  <c r="L1531" i="1"/>
  <c r="L1536" i="1"/>
  <c r="L1569" i="1"/>
  <c r="L1568" i="1"/>
  <c r="L1604" i="1"/>
  <c r="L1605" i="1"/>
  <c r="L1607" i="1"/>
  <c r="L1667" i="1"/>
  <c r="L1668" i="1"/>
  <c r="L1693" i="1"/>
  <c r="L1694" i="1"/>
  <c r="L1695" i="1"/>
  <c r="L1696" i="1"/>
  <c r="L1697" i="1"/>
  <c r="L1700" i="1"/>
  <c r="L1719" i="1"/>
  <c r="L1728" i="1"/>
  <c r="L1730" i="1"/>
  <c r="L1724" i="1"/>
  <c r="L1735" i="1"/>
  <c r="L1736" i="1"/>
  <c r="L1737" i="1"/>
  <c r="L1738" i="1"/>
  <c r="L1734" i="1"/>
  <c r="L1757" i="1"/>
  <c r="L1765" i="1"/>
  <c r="L1763" i="1"/>
  <c r="L1871" i="1"/>
  <c r="L1872" i="1"/>
  <c r="L1962" i="1"/>
  <c r="L1961" i="1"/>
  <c r="L1982" i="1"/>
  <c r="L1984" i="1"/>
  <c r="L1981" i="1"/>
  <c r="L1993" i="1"/>
  <c r="L2017" i="1"/>
  <c r="L2008" i="1"/>
  <c r="L2014" i="1"/>
  <c r="L2022" i="1"/>
  <c r="L2029" i="1"/>
  <c r="L2035" i="1"/>
  <c r="L2042" i="1"/>
  <c r="L2108" i="1"/>
  <c r="L2129" i="1"/>
  <c r="L2135" i="1"/>
  <c r="L2147" i="1"/>
  <c r="L2157" i="1"/>
  <c r="L2164" i="1"/>
  <c r="L2170" i="1"/>
  <c r="L2175" i="1"/>
  <c r="L2181" i="1"/>
  <c r="L2194" i="1"/>
  <c r="L557" i="1"/>
  <c r="J558" i="1"/>
  <c r="L558" i="1" s="1"/>
  <c r="J1338" i="1"/>
  <c r="J1339" i="1" s="1"/>
  <c r="L1339" i="1" s="1"/>
  <c r="J1333" i="1"/>
  <c r="J1334" i="1" s="1"/>
  <c r="L1334" i="1" s="1"/>
  <c r="J1328" i="1"/>
  <c r="J1329" i="1" s="1"/>
  <c r="G63" i="3" l="1"/>
  <c r="L722" i="1"/>
  <c r="H49" i="3" s="1"/>
  <c r="L1047" i="1"/>
  <c r="L1046" i="1"/>
  <c r="F250" i="3"/>
  <c r="L1329" i="1"/>
  <c r="H146" i="3" s="1"/>
  <c r="F146" i="3"/>
  <c r="J1879" i="1"/>
  <c r="L1879" i="1" s="1"/>
  <c r="F204" i="3"/>
  <c r="L2190" i="1"/>
  <c r="H260" i="3" s="1"/>
  <c r="F260" i="3"/>
  <c r="J1344" i="1"/>
  <c r="F149" i="3"/>
  <c r="J1351" i="1"/>
  <c r="L1351" i="1" s="1"/>
  <c r="F150" i="3"/>
  <c r="J806" i="1"/>
  <c r="J858" i="1"/>
  <c r="L2188" i="1"/>
  <c r="L833" i="1"/>
  <c r="H63" i="3" s="1"/>
  <c r="L855" i="1"/>
  <c r="L856" i="1" s="1"/>
  <c r="H65" i="3" s="1"/>
  <c r="L569" i="1"/>
  <c r="L677" i="1"/>
  <c r="L970" i="1"/>
  <c r="L570" i="1"/>
  <c r="L1878" i="1"/>
  <c r="H204" i="3" s="1"/>
  <c r="L560" i="1"/>
  <c r="H26" i="3" s="1"/>
  <c r="L1338" i="1"/>
  <c r="L1333" i="1"/>
  <c r="L1328" i="1"/>
  <c r="J2167" i="1"/>
  <c r="J2159" i="1"/>
  <c r="F255" i="3" s="1"/>
  <c r="L2044" i="1"/>
  <c r="H224" i="3" s="1"/>
  <c r="J2010" i="1"/>
  <c r="L2010" i="1" s="1"/>
  <c r="J2004" i="1"/>
  <c r="J2005" i="1" s="1"/>
  <c r="F218" i="3" s="1"/>
  <c r="J1994" i="1"/>
  <c r="J1995" i="1" s="1"/>
  <c r="F216" i="3" s="1"/>
  <c r="J1989" i="1"/>
  <c r="J1990" i="1" s="1"/>
  <c r="F215" i="3" s="1"/>
  <c r="J1976" i="1"/>
  <c r="J1972" i="1"/>
  <c r="L1963" i="1"/>
  <c r="J1873" i="1"/>
  <c r="J1867" i="1"/>
  <c r="F202" i="3" s="1"/>
  <c r="K1860" i="1"/>
  <c r="J1857" i="1"/>
  <c r="K1848" i="1"/>
  <c r="K1844" i="1" s="1"/>
  <c r="L1844" i="1" s="1"/>
  <c r="J1843" i="1"/>
  <c r="L1843" i="1" s="1"/>
  <c r="J1811" i="1"/>
  <c r="F195" i="3"/>
  <c r="J1758" i="1"/>
  <c r="J1747" i="1"/>
  <c r="J1720" i="1"/>
  <c r="F188" i="3" s="1"/>
  <c r="J1713" i="1"/>
  <c r="F187" i="3" s="1"/>
  <c r="J1706" i="1"/>
  <c r="F186" i="3" s="1"/>
  <c r="J1699" i="1"/>
  <c r="J1685" i="1"/>
  <c r="J1676" i="1"/>
  <c r="F181" i="3" s="1"/>
  <c r="J1654" i="1"/>
  <c r="J1570" i="1"/>
  <c r="L1570" i="1" s="1"/>
  <c r="J1563" i="1"/>
  <c r="F174" i="3" s="1"/>
  <c r="J1537" i="1"/>
  <c r="J1526" i="1"/>
  <c r="K1503" i="1"/>
  <c r="J1459" i="1"/>
  <c r="L1459" i="1" s="1"/>
  <c r="J1470" i="1"/>
  <c r="F165" i="3" s="1"/>
  <c r="J1448" i="1"/>
  <c r="F89" i="3" s="1"/>
  <c r="J1439" i="1"/>
  <c r="J645" i="1"/>
  <c r="F144" i="3"/>
  <c r="J1310" i="1"/>
  <c r="F142" i="3"/>
  <c r="J1299" i="1"/>
  <c r="F141" i="3" s="1"/>
  <c r="J1292" i="1"/>
  <c r="J1287" i="1"/>
  <c r="J1283" i="1"/>
  <c r="F138" i="3" s="1"/>
  <c r="F136" i="3"/>
  <c r="J1263" i="1"/>
  <c r="F133" i="3"/>
  <c r="J1246" i="1"/>
  <c r="J1241" i="1"/>
  <c r="J1230" i="1"/>
  <c r="J1225" i="1"/>
  <c r="J1220" i="1"/>
  <c r="J1215" i="1"/>
  <c r="J1203" i="1"/>
  <c r="J1198" i="1"/>
  <c r="J1193" i="1"/>
  <c r="J1188" i="1"/>
  <c r="J1183" i="1"/>
  <c r="J1178" i="1"/>
  <c r="J1173" i="1"/>
  <c r="J1168" i="1"/>
  <c r="J1163" i="1"/>
  <c r="J1158" i="1"/>
  <c r="J1147" i="1"/>
  <c r="J1142" i="1"/>
  <c r="J1131" i="1"/>
  <c r="J1126" i="1"/>
  <c r="J1115" i="1"/>
  <c r="J1103" i="1"/>
  <c r="J1098" i="1"/>
  <c r="J1093" i="1"/>
  <c r="J1083" i="1"/>
  <c r="J1084" i="1" s="1"/>
  <c r="F101" i="3" s="1"/>
  <c r="J1088" i="1"/>
  <c r="L1345" i="1" l="1"/>
  <c r="L1344" i="1"/>
  <c r="L1873" i="1"/>
  <c r="H203" i="3" s="1"/>
  <c r="F203" i="3"/>
  <c r="K1473" i="1"/>
  <c r="G167" i="3"/>
  <c r="G166" i="3" s="1"/>
  <c r="F192" i="3"/>
  <c r="L1972" i="1"/>
  <c r="F212" i="3"/>
  <c r="L2167" i="1"/>
  <c r="H256" i="3" s="1"/>
  <c r="F256" i="3"/>
  <c r="J2036" i="1"/>
  <c r="L2036" i="1" s="1"/>
  <c r="L2038" i="1"/>
  <c r="H223" i="3" s="1"/>
  <c r="J1565" i="1"/>
  <c r="L1563" i="1"/>
  <c r="H174" i="3" s="1"/>
  <c r="J2030" i="1"/>
  <c r="L2030" i="1" s="1"/>
  <c r="L2032" i="1"/>
  <c r="H222" i="3" s="1"/>
  <c r="J2023" i="1"/>
  <c r="L2023" i="1" s="1"/>
  <c r="L2025" i="1"/>
  <c r="H221" i="3" s="1"/>
  <c r="J1269" i="1"/>
  <c r="L1269" i="1" s="1"/>
  <c r="L1271" i="1"/>
  <c r="H136" i="3" s="1"/>
  <c r="J1297" i="1"/>
  <c r="L1297" i="1" s="1"/>
  <c r="L1299" i="1"/>
  <c r="H141" i="3" s="1"/>
  <c r="L1740" i="1"/>
  <c r="H190" i="3" s="1"/>
  <c r="L1739" i="1"/>
  <c r="J2016" i="1"/>
  <c r="L2016" i="1" s="1"/>
  <c r="L2018" i="1"/>
  <c r="H220" i="3" s="1"/>
  <c r="J1281" i="1"/>
  <c r="L1281" i="1" s="1"/>
  <c r="L1283" i="1"/>
  <c r="H138" i="3" s="1"/>
  <c r="L1304" i="1"/>
  <c r="L1306" i="1"/>
  <c r="H142" i="3" s="1"/>
  <c r="J1316" i="1"/>
  <c r="L1316" i="1" s="1"/>
  <c r="L1318" i="1"/>
  <c r="H144" i="3" s="1"/>
  <c r="J2224" i="1"/>
  <c r="L2224" i="1" s="1"/>
  <c r="L1731" i="1"/>
  <c r="H189" i="3" s="1"/>
  <c r="L1764" i="1"/>
  <c r="L1766" i="1"/>
  <c r="H195" i="3" s="1"/>
  <c r="J1983" i="1"/>
  <c r="L1983" i="1" s="1"/>
  <c r="L1985" i="1"/>
  <c r="J1252" i="1"/>
  <c r="L1252" i="1" s="1"/>
  <c r="L1254" i="1"/>
  <c r="H133" i="3" s="1"/>
  <c r="J1970" i="1"/>
  <c r="J1862" i="1"/>
  <c r="J1079" i="1"/>
  <c r="J1072" i="1"/>
  <c r="J1067" i="1"/>
  <c r="J1062" i="1"/>
  <c r="J1057" i="1"/>
  <c r="J1053" i="1"/>
  <c r="F95" i="3" s="1"/>
  <c r="J1038" i="1"/>
  <c r="J1027" i="1"/>
  <c r="J1020" i="1"/>
  <c r="F92" i="3" s="1"/>
  <c r="J957" i="1"/>
  <c r="F78" i="3" s="1"/>
  <c r="J939" i="1"/>
  <c r="J927" i="1"/>
  <c r="J922" i="1"/>
  <c r="F73" i="3" s="1"/>
  <c r="J917" i="1"/>
  <c r="F72" i="3" s="1"/>
  <c r="J911" i="1"/>
  <c r="F71" i="3" s="1"/>
  <c r="J896" i="1"/>
  <c r="J889" i="1"/>
  <c r="K832" i="1"/>
  <c r="F67" i="3" l="1"/>
  <c r="J860" i="1"/>
  <c r="J905" i="1"/>
  <c r="F70" i="3"/>
  <c r="L927" i="1"/>
  <c r="H74" i="3" s="1"/>
  <c r="F74" i="3"/>
  <c r="J1028" i="1"/>
  <c r="F93" i="3"/>
  <c r="L1079" i="1"/>
  <c r="H100" i="3" s="1"/>
  <c r="F100" i="3"/>
  <c r="J897" i="1"/>
  <c r="F69" i="3"/>
  <c r="J871" i="1"/>
  <c r="L1729" i="1"/>
  <c r="J1051" i="1"/>
  <c r="L1051" i="1" s="1"/>
  <c r="L1053" i="1"/>
  <c r="H95" i="3" s="1"/>
  <c r="J846" i="1"/>
  <c r="J773" i="1"/>
  <c r="J774" i="1" s="1"/>
  <c r="J768" i="1"/>
  <c r="L756" i="1"/>
  <c r="H54" i="3" s="1"/>
  <c r="J747" i="1"/>
  <c r="J740" i="1"/>
  <c r="J733" i="1"/>
  <c r="J712" i="1"/>
  <c r="J702" i="1"/>
  <c r="L671" i="1"/>
  <c r="H44" i="3" s="1"/>
  <c r="L657" i="1"/>
  <c r="J1002" i="1"/>
  <c r="J640" i="1"/>
  <c r="J635" i="1"/>
  <c r="J2215" i="1"/>
  <c r="J802" i="1"/>
  <c r="J623" i="1"/>
  <c r="J611" i="1"/>
  <c r="J606" i="1"/>
  <c r="J2210" i="1"/>
  <c r="J2205" i="1"/>
  <c r="J2200" i="1"/>
  <c r="J997" i="1"/>
  <c r="J992" i="1"/>
  <c r="J987" i="1"/>
  <c r="J975" i="1"/>
  <c r="J595" i="1"/>
  <c r="J590" i="1"/>
  <c r="J585" i="1"/>
  <c r="J2088" i="1"/>
  <c r="J2083" i="1"/>
  <c r="F244" i="3" s="1"/>
  <c r="J580" i="1"/>
  <c r="J378" i="1"/>
  <c r="J1904" i="1"/>
  <c r="J1895" i="1"/>
  <c r="J1887" i="1"/>
  <c r="J1632" i="1"/>
  <c r="J1627" i="1"/>
  <c r="F182" i="3" s="1"/>
  <c r="J1618" i="1"/>
  <c r="J728" i="1"/>
  <c r="J694" i="1"/>
  <c r="J1610" i="1" l="1"/>
  <c r="L1610" i="1" s="1"/>
  <c r="F66" i="3"/>
  <c r="F180" i="3"/>
  <c r="L455" i="1"/>
  <c r="J217" i="1"/>
  <c r="L664" i="1"/>
  <c r="H43" i="3" s="1"/>
  <c r="L781" i="1"/>
  <c r="H58" i="3" s="1"/>
  <c r="J629" i="1"/>
  <c r="L629" i="1" s="1"/>
  <c r="L631" i="1"/>
  <c r="H39" i="3" s="1"/>
  <c r="J206" i="1"/>
  <c r="L860" i="1"/>
  <c r="J314" i="1"/>
  <c r="J1257" i="1"/>
  <c r="J1258" i="1" l="1"/>
  <c r="L1257" i="1"/>
  <c r="J1275" i="1"/>
  <c r="J1208" i="1"/>
  <c r="J1211" i="1" s="1"/>
  <c r="J1277" i="1" l="1"/>
  <c r="J1276" i="1"/>
  <c r="L1275" i="1"/>
  <c r="F125" i="3"/>
  <c r="L1208" i="1"/>
  <c r="F106" i="3"/>
  <c r="L1108" i="1"/>
  <c r="L964" i="1"/>
  <c r="J962" i="1"/>
  <c r="L961" i="1"/>
  <c r="L962" i="1" s="1"/>
  <c r="H79" i="3" s="1"/>
  <c r="J963" i="1" l="1"/>
  <c r="L963" i="1" s="1"/>
  <c r="F79" i="3"/>
  <c r="J1109" i="1"/>
  <c r="L1109" i="1" s="1"/>
  <c r="H106" i="3"/>
  <c r="J1209" i="1"/>
  <c r="L1209" i="1" s="1"/>
  <c r="L1211" i="1"/>
  <c r="H125" i="3" s="1"/>
  <c r="L848" i="1" l="1"/>
  <c r="K847" i="1"/>
  <c r="L846" i="1"/>
  <c r="L831" i="1"/>
  <c r="L847" i="1" l="1"/>
  <c r="J981" i="1" l="1"/>
  <c r="L981" i="1" s="1"/>
  <c r="L983" i="1"/>
  <c r="H82" i="3" s="1"/>
  <c r="J1571" i="1"/>
  <c r="J1603" i="1"/>
  <c r="J1759" i="1"/>
  <c r="J132" i="1"/>
  <c r="J98" i="1"/>
  <c r="J1492" i="1"/>
  <c r="J109" i="1" s="1"/>
  <c r="J1489" i="1"/>
  <c r="J106" i="1" s="1"/>
  <c r="J1487" i="1"/>
  <c r="J1540" i="1" l="1"/>
  <c r="F175" i="3"/>
  <c r="F194" i="3"/>
  <c r="F191" i="3" s="1"/>
  <c r="J1742" i="1"/>
  <c r="J213" i="1" s="1"/>
  <c r="J1503" i="1"/>
  <c r="F167" i="3" s="1"/>
  <c r="J97" i="1"/>
  <c r="J96" i="1" s="1"/>
  <c r="L1487" i="1"/>
  <c r="L1492" i="1"/>
  <c r="L1489" i="1"/>
  <c r="L1482" i="1"/>
  <c r="J1608" i="1"/>
  <c r="L1603" i="1"/>
  <c r="J1508" i="1"/>
  <c r="J1505" i="1" s="1"/>
  <c r="L1758" i="1"/>
  <c r="L1759" i="1" s="1"/>
  <c r="H194" i="3" s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23" i="1"/>
  <c r="L1742" i="1" l="1"/>
  <c r="J212" i="1"/>
  <c r="F178" i="3"/>
  <c r="J1606" i="1"/>
  <c r="L1606" i="1" s="1"/>
  <c r="L1608" i="1"/>
  <c r="H178" i="3" s="1"/>
  <c r="L1848" i="1"/>
  <c r="L1505" i="1"/>
  <c r="L1912" i="1"/>
  <c r="J949" i="1" l="1"/>
  <c r="J928" i="1"/>
  <c r="L928" i="1" s="1"/>
  <c r="L315" i="1"/>
  <c r="L445" i="1"/>
  <c r="L772" i="1" l="1"/>
  <c r="H57" i="3" s="1"/>
  <c r="L774" i="1" l="1"/>
  <c r="L773" i="1"/>
  <c r="J2150" i="1"/>
  <c r="F254" i="3" s="1"/>
  <c r="L2150" i="1" l="1"/>
  <c r="H254" i="3" s="1"/>
  <c r="J2151" i="1"/>
  <c r="L2151" i="1" s="1"/>
  <c r="J396" i="1" l="1"/>
  <c r="L396" i="1" s="1"/>
  <c r="L394" i="1"/>
  <c r="L407" i="1"/>
  <c r="L408" i="1"/>
  <c r="K1862" i="1"/>
  <c r="K1812" i="1"/>
  <c r="K1814" i="1"/>
  <c r="G199" i="3" s="1"/>
  <c r="K1801" i="1"/>
  <c r="K2223" i="1" s="1"/>
  <c r="K1802" i="1"/>
  <c r="J1802" i="1"/>
  <c r="F198" i="3" s="1"/>
  <c r="G198" i="3" l="1"/>
  <c r="G197" i="3" s="1"/>
  <c r="K1774" i="1"/>
  <c r="L2223" i="1"/>
  <c r="J1816" i="1"/>
  <c r="J1774" i="1"/>
  <c r="J214" i="1" s="1"/>
  <c r="K1816" i="1"/>
  <c r="L1811" i="1"/>
  <c r="L409" i="1"/>
  <c r="H237" i="3" s="1"/>
  <c r="L395" i="1"/>
  <c r="H235" i="3" s="1"/>
  <c r="L881" i="1" l="1"/>
  <c r="H68" i="3" s="1"/>
  <c r="K849" i="1"/>
  <c r="K806" i="1" s="1"/>
  <c r="L384" i="1"/>
  <c r="H233" i="3" s="1"/>
  <c r="L377" i="1"/>
  <c r="H232" i="3" s="1"/>
  <c r="G64" i="3" l="1"/>
  <c r="K858" i="1"/>
  <c r="J205" i="1"/>
  <c r="J254" i="1"/>
  <c r="K2218" i="1" l="1"/>
  <c r="L254" i="1"/>
  <c r="L2062" i="1"/>
  <c r="L2063" i="1" s="1"/>
  <c r="H229" i="3" s="1"/>
  <c r="J2063" i="1"/>
  <c r="F229" i="3" s="1"/>
  <c r="L2071" i="1"/>
  <c r="L2072" i="1" s="1"/>
  <c r="H230" i="3" s="1"/>
  <c r="J2072" i="1"/>
  <c r="L454" i="1"/>
  <c r="H8" i="3" s="1"/>
  <c r="J2073" i="1" l="1"/>
  <c r="L2073" i="1" s="1"/>
  <c r="F230" i="3"/>
  <c r="J2064" i="1"/>
  <c r="L2064" i="1" s="1"/>
  <c r="K218" i="1" l="1"/>
  <c r="K217" i="1"/>
  <c r="L217" i="1" s="1"/>
  <c r="K216" i="1"/>
  <c r="K213" i="1"/>
  <c r="L213" i="1" s="1"/>
  <c r="K212" i="1"/>
  <c r="L212" i="1" s="1"/>
  <c r="K211" i="1"/>
  <c r="K210" i="1"/>
  <c r="K208" i="1"/>
  <c r="K207" i="1"/>
  <c r="K206" i="1"/>
  <c r="L206" i="1" s="1"/>
  <c r="K204" i="1"/>
  <c r="K203" i="1"/>
  <c r="K202" i="1"/>
  <c r="K141" i="1"/>
  <c r="K140" i="1" s="1"/>
  <c r="K139" i="1"/>
  <c r="K137" i="1"/>
  <c r="K135" i="1"/>
  <c r="K134" i="1"/>
  <c r="K133" i="1"/>
  <c r="K132" i="1"/>
  <c r="K130" i="1"/>
  <c r="K128" i="1"/>
  <c r="K127" i="1"/>
  <c r="K126" i="1"/>
  <c r="K125" i="1"/>
  <c r="K123" i="1"/>
  <c r="K121" i="1"/>
  <c r="K120" i="1"/>
  <c r="K119" i="1"/>
  <c r="K117" i="1"/>
  <c r="K116" i="1"/>
  <c r="K114" i="1"/>
  <c r="K113" i="1"/>
  <c r="K111" i="1"/>
  <c r="K109" i="1"/>
  <c r="K108" i="1"/>
  <c r="K107" i="1"/>
  <c r="K106" i="1"/>
  <c r="K105" i="1"/>
  <c r="K104" i="1"/>
  <c r="K102" i="1"/>
  <c r="K101" i="1"/>
  <c r="K100" i="1"/>
  <c r="K99" i="1"/>
  <c r="K98" i="1"/>
  <c r="K97" i="1"/>
  <c r="K124" i="1" l="1"/>
  <c r="K118" i="1"/>
  <c r="K112" i="1"/>
  <c r="K96" i="1"/>
  <c r="J479" i="1" l="1"/>
  <c r="L479" i="1" l="1"/>
  <c r="J948" i="1"/>
  <c r="F76" i="3" s="1"/>
  <c r="L385" i="1" l="1"/>
  <c r="L383" i="1"/>
  <c r="G231" i="3" l="1"/>
  <c r="C231" i="3"/>
  <c r="G212" i="3"/>
  <c r="J363" i="1" l="1"/>
  <c r="J364" i="1" s="1"/>
  <c r="J104" i="1"/>
  <c r="L1026" i="1"/>
  <c r="L2015" i="1" l="1"/>
  <c r="L1970" i="1" l="1"/>
  <c r="H212" i="3"/>
  <c r="J2045" i="1"/>
  <c r="L2045" i="1" l="1"/>
  <c r="L466" i="1" l="1"/>
  <c r="H10" i="3" s="1"/>
  <c r="J202" i="1" l="1"/>
  <c r="L202" i="1" s="1"/>
  <c r="L467" i="1"/>
  <c r="L468" i="1" s="1"/>
  <c r="L447" i="1" s="1"/>
  <c r="J2171" i="1" l="1"/>
  <c r="J1964" i="1" l="1"/>
  <c r="K215" i="1" l="1"/>
  <c r="L1964" i="1"/>
  <c r="J1527" i="1"/>
  <c r="F170" i="3" s="1"/>
  <c r="L1029" i="1"/>
  <c r="L1027" i="1" l="1"/>
  <c r="H93" i="3" s="1"/>
  <c r="L1028" i="1"/>
  <c r="L1263" i="1" l="1"/>
  <c r="L55" i="1"/>
  <c r="L83" i="1"/>
  <c r="J82" i="1"/>
  <c r="L82" i="1" s="1"/>
  <c r="L906" i="1"/>
  <c r="L65" i="1"/>
  <c r="L371" i="1"/>
  <c r="L370" i="1"/>
  <c r="L372" i="1" l="1"/>
  <c r="L797" i="1"/>
  <c r="L798" i="1" s="1"/>
  <c r="H60" i="3" s="1"/>
  <c r="J1264" i="1"/>
  <c r="F135" i="3" s="1"/>
  <c r="J373" i="1"/>
  <c r="H231" i="3" l="1"/>
  <c r="L1264" i="1"/>
  <c r="H135" i="3" s="1"/>
  <c r="J798" i="1"/>
  <c r="F60" i="3" s="1"/>
  <c r="F47" i="3" s="1"/>
  <c r="L373" i="1"/>
  <c r="K110" i="1"/>
  <c r="K122" i="1"/>
  <c r="K129" i="1"/>
  <c r="K136" i="1"/>
  <c r="K138" i="1"/>
  <c r="K103" i="1" l="1"/>
  <c r="K131" i="1"/>
  <c r="K115" i="1"/>
  <c r="K142" i="1" l="1"/>
  <c r="G14" i="3"/>
  <c r="G11" i="3" s="1"/>
  <c r="C14" i="3"/>
  <c r="B14" i="3"/>
  <c r="J486" i="1" l="1"/>
  <c r="L484" i="1"/>
  <c r="L754" i="1"/>
  <c r="L1002" i="1"/>
  <c r="J1003" i="1"/>
  <c r="L1003" i="1"/>
  <c r="J80" i="1"/>
  <c r="L80" i="1" s="1"/>
  <c r="L81" i="1"/>
  <c r="L1911" i="1"/>
  <c r="J1089" i="1"/>
  <c r="F102" i="3" s="1"/>
  <c r="J1104" i="1"/>
  <c r="F105" i="3" s="1"/>
  <c r="J2089" i="1"/>
  <c r="F245" i="3" s="1"/>
  <c r="L1104" i="1" l="1"/>
  <c r="H105" i="3" s="1"/>
  <c r="L485" i="1"/>
  <c r="L486" i="1" s="1"/>
  <c r="J1522" i="1"/>
  <c r="F169" i="3" s="1"/>
  <c r="L1088" i="1"/>
  <c r="L1089" i="1" s="1"/>
  <c r="H102" i="3" s="1"/>
  <c r="L1103" i="1"/>
  <c r="L2088" i="1"/>
  <c r="L2089" i="1" s="1"/>
  <c r="H245" i="3" s="1"/>
  <c r="H14" i="3" l="1"/>
  <c r="L1522" i="1"/>
  <c r="H169" i="3" s="1"/>
  <c r="L549" i="1"/>
  <c r="L550" i="1"/>
  <c r="L548" i="1"/>
  <c r="H25" i="3" s="1"/>
  <c r="L551" i="1" l="1"/>
  <c r="J672" i="1"/>
  <c r="L672" i="1" s="1"/>
  <c r="L89" i="1" l="1"/>
  <c r="K185" i="1" s="1"/>
  <c r="K184" i="1" s="1"/>
  <c r="J88" i="1"/>
  <c r="L88" i="1" s="1"/>
  <c r="F94" i="3"/>
  <c r="J1138" i="1"/>
  <c r="F111" i="3" s="1"/>
  <c r="L1147" i="1"/>
  <c r="J1288" i="1"/>
  <c r="F139" i="3" s="1"/>
  <c r="L1138" i="1" l="1"/>
  <c r="H111" i="3" s="1"/>
  <c r="H94" i="3"/>
  <c r="J1148" i="1"/>
  <c r="F113" i="3" s="1"/>
  <c r="L1287" i="1"/>
  <c r="L1288" i="1"/>
  <c r="H139" i="3" s="1"/>
  <c r="L1148" i="1" l="1"/>
  <c r="H113" i="3" s="1"/>
  <c r="J1204" i="1" l="1"/>
  <c r="F124" i="3" s="1"/>
  <c r="L921" i="1"/>
  <c r="L922" i="1" s="1"/>
  <c r="H73" i="3" s="1"/>
  <c r="J430" i="1"/>
  <c r="L430" i="1" s="1"/>
  <c r="L428" i="1"/>
  <c r="L429" i="1" s="1"/>
  <c r="H240" i="3" s="1"/>
  <c r="F137" i="3"/>
  <c r="J2182" i="1"/>
  <c r="J2184" i="1" l="1"/>
  <c r="L2182" i="1"/>
  <c r="J923" i="1"/>
  <c r="L1204" i="1"/>
  <c r="H124" i="3" s="1"/>
  <c r="L1203" i="1"/>
  <c r="L2184" i="1" l="1"/>
  <c r="H259" i="3" s="1"/>
  <c r="F259" i="3"/>
  <c r="L923" i="1"/>
  <c r="L379" i="1"/>
  <c r="L378" i="1"/>
  <c r="L376" i="1"/>
  <c r="J1132" i="1"/>
  <c r="F110" i="3" s="1"/>
  <c r="L1132" i="1" l="1"/>
  <c r="H110" i="3" s="1"/>
  <c r="L1131" i="1"/>
  <c r="L327" i="1" l="1"/>
  <c r="L326" i="1"/>
  <c r="L328" i="1" l="1"/>
  <c r="J329" i="1"/>
  <c r="J1237" i="1"/>
  <c r="F130" i="3" s="1"/>
  <c r="J1063" i="1"/>
  <c r="L872" i="1"/>
  <c r="L1063" i="1" l="1"/>
  <c r="H97" i="3" s="1"/>
  <c r="F97" i="3"/>
  <c r="L1237" i="1"/>
  <c r="H130" i="3" s="1"/>
  <c r="L329" i="1"/>
  <c r="L319" i="1"/>
  <c r="L1062" i="1"/>
  <c r="L365" i="1"/>
  <c r="G226" i="3" l="1"/>
  <c r="G214" i="3"/>
  <c r="G216" i="3"/>
  <c r="G215" i="3"/>
  <c r="G213" i="3"/>
  <c r="G175" i="3"/>
  <c r="G173" i="3" s="1"/>
  <c r="C175" i="3"/>
  <c r="G51" i="3"/>
  <c r="G47" i="3" s="1"/>
  <c r="G7" i="3"/>
  <c r="C7" i="3"/>
  <c r="B8" i="3"/>
  <c r="C8" i="3"/>
  <c r="B13" i="3"/>
  <c r="C13" i="3"/>
  <c r="B48" i="3"/>
  <c r="C48" i="3"/>
  <c r="B49" i="3"/>
  <c r="C49" i="3"/>
  <c r="C63" i="3"/>
  <c r="C64" i="3"/>
  <c r="C67" i="3"/>
  <c r="C68" i="3"/>
  <c r="C77" i="3"/>
  <c r="G77" i="3"/>
  <c r="C78" i="3"/>
  <c r="C88" i="3"/>
  <c r="C174" i="3"/>
  <c r="C178" i="3"/>
  <c r="C180" i="3"/>
  <c r="C181" i="3"/>
  <c r="G181" i="3"/>
  <c r="C182" i="3"/>
  <c r="C183" i="3"/>
  <c r="C192" i="3"/>
  <c r="C198" i="3"/>
  <c r="C199" i="3"/>
  <c r="C200" i="3"/>
  <c r="C201" i="3"/>
  <c r="C207" i="3"/>
  <c r="C208" i="3"/>
  <c r="C226" i="3"/>
  <c r="C227" i="3"/>
  <c r="C228" i="3"/>
  <c r="C229" i="3"/>
  <c r="C230" i="3"/>
  <c r="C251" i="3"/>
  <c r="C252" i="3"/>
  <c r="G206" i="3" l="1"/>
  <c r="G253" i="3"/>
  <c r="G250" i="3"/>
  <c r="G225" i="3"/>
  <c r="G87" i="3"/>
  <c r="G66" i="3"/>
  <c r="G179" i="3"/>
  <c r="J64" i="1" l="1"/>
  <c r="J1127" i="1" l="1"/>
  <c r="F109" i="3" s="1"/>
  <c r="J2084" i="1"/>
  <c r="J1538" i="1"/>
  <c r="F172" i="3" s="1"/>
  <c r="J402" i="1"/>
  <c r="J1143" i="1"/>
  <c r="J792" i="1"/>
  <c r="L1969" i="1"/>
  <c r="J1633" i="1"/>
  <c r="F185" i="3" s="1"/>
  <c r="F179" i="3" s="1"/>
  <c r="L1631" i="1"/>
  <c r="L1632" i="1" s="1"/>
  <c r="J1533" i="1"/>
  <c r="J107" i="1"/>
  <c r="J103" i="1" s="1"/>
  <c r="J2165" i="1"/>
  <c r="L2165" i="1" s="1"/>
  <c r="F112" i="3" l="1"/>
  <c r="J333" i="1"/>
  <c r="F236" i="3"/>
  <c r="L1533" i="1"/>
  <c r="H171" i="3" s="1"/>
  <c r="F171" i="3"/>
  <c r="J1014" i="1"/>
  <c r="F91" i="3" s="1"/>
  <c r="L1143" i="1"/>
  <c r="H112" i="3" s="1"/>
  <c r="L1538" i="1"/>
  <c r="H172" i="3" s="1"/>
  <c r="L402" i="1"/>
  <c r="H236" i="3" s="1"/>
  <c r="L1127" i="1"/>
  <c r="H109" i="3" s="1"/>
  <c r="L1126" i="1"/>
  <c r="L2083" i="1"/>
  <c r="L1537" i="1"/>
  <c r="L1142" i="1"/>
  <c r="L1971" i="1"/>
  <c r="L1633" i="1"/>
  <c r="H185" i="3" s="1"/>
  <c r="L2084" i="1" l="1"/>
  <c r="H244" i="3"/>
  <c r="J1015" i="1"/>
  <c r="J665" i="1"/>
  <c r="L665" i="1" s="1"/>
  <c r="L1465" i="1" l="1"/>
  <c r="L1466" i="1"/>
  <c r="L1467" i="1"/>
  <c r="L1468" i="1"/>
  <c r="L946" i="1"/>
  <c r="J437" i="1"/>
  <c r="L437" i="1" s="1"/>
  <c r="J425" i="1"/>
  <c r="L425" i="1" s="1"/>
  <c r="J418" i="1"/>
  <c r="L418" i="1" s="1"/>
  <c r="J2131" i="1"/>
  <c r="L2131" i="1" s="1"/>
  <c r="J581" i="1"/>
  <c r="J1153" i="1"/>
  <c r="J2211" i="1"/>
  <c r="F264" i="3" s="1"/>
  <c r="J2206" i="1"/>
  <c r="F263" i="3" s="1"/>
  <c r="L1587" i="1"/>
  <c r="L1585" i="1"/>
  <c r="L1583" i="1"/>
  <c r="L1582" i="1"/>
  <c r="L1581" i="1"/>
  <c r="J1058" i="1"/>
  <c r="F96" i="3" s="1"/>
  <c r="J1247" i="1"/>
  <c r="F132" i="3" s="1"/>
  <c r="J1242" i="1"/>
  <c r="F131" i="3" s="1"/>
  <c r="J1073" i="1"/>
  <c r="F99" i="3" s="1"/>
  <c r="J1154" i="1" l="1"/>
  <c r="F114" i="3" s="1"/>
  <c r="J1915" i="1"/>
  <c r="L1058" i="1"/>
  <c r="H96" i="3" s="1"/>
  <c r="L1242" i="1"/>
  <c r="H131" i="3" s="1"/>
  <c r="L1247" i="1"/>
  <c r="H132" i="3" s="1"/>
  <c r="L1571" i="1"/>
  <c r="H175" i="3" s="1"/>
  <c r="H173" i="3" s="1"/>
  <c r="L1154" i="1"/>
  <c r="H114" i="3" s="1"/>
  <c r="L1057" i="1"/>
  <c r="L580" i="1"/>
  <c r="L581" i="1" s="1"/>
  <c r="L1153" i="1"/>
  <c r="L2210" i="1"/>
  <c r="L2211" i="1" s="1"/>
  <c r="H264" i="3" s="1"/>
  <c r="L2205" i="1"/>
  <c r="L2206" i="1" s="1"/>
  <c r="H263" i="3" s="1"/>
  <c r="L1246" i="1"/>
  <c r="L1241" i="1"/>
  <c r="L1072" i="1"/>
  <c r="L1073" i="1" s="1"/>
  <c r="H99" i="3" s="1"/>
  <c r="J1324" i="1"/>
  <c r="F145" i="3" s="1"/>
  <c r="J591" i="1"/>
  <c r="J1116" i="1"/>
  <c r="F107" i="3" s="1"/>
  <c r="J646" i="1"/>
  <c r="J576" i="1"/>
  <c r="F29" i="3" s="1"/>
  <c r="J586" i="1"/>
  <c r="J596" i="1"/>
  <c r="L390" i="1"/>
  <c r="H234" i="3" s="1"/>
  <c r="L388" i="1"/>
  <c r="L389" i="1"/>
  <c r="L1915" i="1" l="1"/>
  <c r="L1324" i="1"/>
  <c r="H145" i="3" s="1"/>
  <c r="L1116" i="1"/>
  <c r="H107" i="3" s="1"/>
  <c r="L591" i="1"/>
  <c r="L586" i="1"/>
  <c r="J391" i="1"/>
  <c r="L391" i="1" s="1"/>
  <c r="L590" i="1"/>
  <c r="L576" i="1"/>
  <c r="H29" i="3" s="1"/>
  <c r="L1115" i="1"/>
  <c r="L585" i="1"/>
  <c r="L1909" i="1"/>
  <c r="L1910" i="1"/>
  <c r="L1913" i="1"/>
  <c r="L1908" i="1"/>
  <c r="L1640" i="1"/>
  <c r="J2136" i="1"/>
  <c r="F249" i="3" s="1"/>
  <c r="J1460" i="1" l="1"/>
  <c r="L2136" i="1"/>
  <c r="H249" i="3" s="1"/>
  <c r="J2137" i="1"/>
  <c r="F37" i="3" l="1"/>
  <c r="J2176" i="1"/>
  <c r="L2176" i="1" s="1"/>
  <c r="J1721" i="1"/>
  <c r="J2225" i="1" s="1"/>
  <c r="J2078" i="1"/>
  <c r="F243" i="3" s="1"/>
  <c r="L2077" i="1"/>
  <c r="L2078" i="1" s="1"/>
  <c r="H243" i="3" s="1"/>
  <c r="J2079" i="1" l="1"/>
  <c r="L2079" i="1" s="1"/>
  <c r="H37" i="3"/>
  <c r="L1626" i="1"/>
  <c r="L357" i="1" l="1"/>
  <c r="L1460" i="1" l="1"/>
  <c r="L1858" i="1"/>
  <c r="L1791" i="1"/>
  <c r="L1526" i="1" l="1"/>
  <c r="L1976" i="1"/>
  <c r="L1977" i="1" s="1"/>
  <c r="H213" i="3" s="1"/>
  <c r="L1975" i="1"/>
  <c r="L1527" i="1" l="1"/>
  <c r="H170" i="3" s="1"/>
  <c r="J1977" i="1"/>
  <c r="F213" i="3" s="1"/>
  <c r="L645" i="1" l="1"/>
  <c r="J1259" i="1"/>
  <c r="F134" i="3" s="1"/>
  <c r="L1259" i="1" l="1"/>
  <c r="H134" i="3" s="1"/>
  <c r="L646" i="1"/>
  <c r="L1258" i="1"/>
  <c r="L1904" i="1" l="1"/>
  <c r="J1905" i="1" l="1"/>
  <c r="F201" i="3" s="1"/>
  <c r="L1905" i="1" l="1"/>
  <c r="H201" i="3" s="1"/>
  <c r="J1888" i="1" l="1"/>
  <c r="F199" i="3" s="1"/>
  <c r="L241" i="1" l="1"/>
  <c r="M241" i="1" s="1"/>
  <c r="J1194" i="1" l="1"/>
  <c r="F122" i="3" s="1"/>
  <c r="L1220" i="1"/>
  <c r="L1221" i="1" s="1"/>
  <c r="H127" i="3" s="1"/>
  <c r="J1216" i="1"/>
  <c r="F126" i="3" s="1"/>
  <c r="J1189" i="1"/>
  <c r="F121" i="3" s="1"/>
  <c r="J1184" i="1"/>
  <c r="F120" i="3" s="1"/>
  <c r="J1164" i="1"/>
  <c r="F116" i="3" s="1"/>
  <c r="L1184" i="1" l="1"/>
  <c r="H120" i="3" s="1"/>
  <c r="L1189" i="1"/>
  <c r="H121" i="3" s="1"/>
  <c r="L1164" i="1"/>
  <c r="H116" i="3" s="1"/>
  <c r="L1194" i="1"/>
  <c r="H122" i="3" s="1"/>
  <c r="J1221" i="1"/>
  <c r="F127" i="3" s="1"/>
  <c r="L1193" i="1"/>
  <c r="L1215" i="1"/>
  <c r="L1216" i="1" s="1"/>
  <c r="H126" i="3" s="1"/>
  <c r="L1188" i="1"/>
  <c r="L1183" i="1"/>
  <c r="L1163" i="1"/>
  <c r="J918" i="1" l="1"/>
  <c r="L916" i="1"/>
  <c r="L917" i="1" s="1"/>
  <c r="H72" i="3" s="1"/>
  <c r="J912" i="1"/>
  <c r="L910" i="1"/>
  <c r="L909" i="1"/>
  <c r="L868" i="1"/>
  <c r="L869" i="1"/>
  <c r="J210" i="1" l="1"/>
  <c r="L210" i="1" s="1"/>
  <c r="L1540" i="1"/>
  <c r="L912" i="1"/>
  <c r="L911" i="1"/>
  <c r="H71" i="3" s="1"/>
  <c r="L918" i="1" l="1"/>
  <c r="J1596" i="1" l="1"/>
  <c r="L1994" i="1"/>
  <c r="J2178" i="1"/>
  <c r="F258" i="3" s="1"/>
  <c r="J1573" i="1" l="1"/>
  <c r="L1573" i="1" s="1"/>
  <c r="F177" i="3"/>
  <c r="L2178" i="1"/>
  <c r="H258" i="3" s="1"/>
  <c r="J211" i="1"/>
  <c r="L211" i="1" s="1"/>
  <c r="J2158" i="1"/>
  <c r="L733" i="1"/>
  <c r="L2158" i="1" l="1"/>
  <c r="L2159" i="1"/>
  <c r="H255" i="3" s="1"/>
  <c r="J734" i="1"/>
  <c r="L640" i="1"/>
  <c r="J636" i="1"/>
  <c r="J1311" i="1"/>
  <c r="F143" i="3" s="1"/>
  <c r="L1311" i="1" l="1"/>
  <c r="H143" i="3" s="1"/>
  <c r="L734" i="1"/>
  <c r="H51" i="3" s="1"/>
  <c r="L636" i="1"/>
  <c r="L1310" i="1"/>
  <c r="J641" i="1"/>
  <c r="L635" i="1"/>
  <c r="L641" i="1" l="1"/>
  <c r="J1199" i="1" l="1"/>
  <c r="F123" i="3" s="1"/>
  <c r="L1199" i="1" l="1"/>
  <c r="H123" i="3" s="1"/>
  <c r="L1198" i="1"/>
  <c r="L442" i="1" l="1"/>
  <c r="L443" i="1" s="1"/>
  <c r="H242" i="3" s="1"/>
  <c r="J1874" i="1"/>
  <c r="L1874" i="1" s="1"/>
  <c r="L790" i="1"/>
  <c r="L1712" i="1"/>
  <c r="J757" i="1"/>
  <c r="L755" i="1"/>
  <c r="L838" i="1"/>
  <c r="L843" i="1"/>
  <c r="L844" i="1"/>
  <c r="L435" i="1"/>
  <c r="L436" i="1" s="1"/>
  <c r="H241" i="3" s="1"/>
  <c r="L2011" i="1"/>
  <c r="H219" i="3" s="1"/>
  <c r="L2009" i="1"/>
  <c r="L791" i="1" l="1"/>
  <c r="H59" i="3" s="1"/>
  <c r="J444" i="1"/>
  <c r="L444" i="1" s="1"/>
  <c r="L1914" i="1"/>
  <c r="H205" i="3" s="1"/>
  <c r="J1714" i="1"/>
  <c r="L1713" i="1"/>
  <c r="H187" i="3" s="1"/>
  <c r="L757" i="1"/>
  <c r="J2011" i="1"/>
  <c r="F219" i="3" s="1"/>
  <c r="L1714" i="1" l="1"/>
  <c r="L792" i="1"/>
  <c r="J1666" i="1"/>
  <c r="L1666" i="1" s="1"/>
  <c r="L1481" i="1"/>
  <c r="M1481" i="1" s="1"/>
  <c r="L2003" i="1" l="1"/>
  <c r="L1988" i="1"/>
  <c r="L2004" i="1" l="1"/>
  <c r="L2005" i="1" s="1"/>
  <c r="H218" i="3" s="1"/>
  <c r="L1995" i="1"/>
  <c r="H216" i="3" s="1"/>
  <c r="L1989" i="1"/>
  <c r="L1990" i="1" s="1"/>
  <c r="H215" i="3" s="1"/>
  <c r="L938" i="1"/>
  <c r="L1952" i="1"/>
  <c r="J1293" i="1"/>
  <c r="F140" i="3" s="1"/>
  <c r="L1293" i="1" l="1"/>
  <c r="H140" i="3" s="1"/>
  <c r="J940" i="1"/>
  <c r="F77" i="3" s="1"/>
  <c r="F75" i="3" s="1"/>
  <c r="L939" i="1"/>
  <c r="L940" i="1" s="1"/>
  <c r="J1954" i="1"/>
  <c r="F211" i="3" s="1"/>
  <c r="L1953" i="1"/>
  <c r="L1954" i="1" s="1"/>
  <c r="H211" i="3" s="1"/>
  <c r="L1292" i="1"/>
  <c r="J748" i="1" l="1"/>
  <c r="L746" i="1"/>
  <c r="H53" i="3" s="1"/>
  <c r="H77" i="3" l="1"/>
  <c r="L748" i="1"/>
  <c r="L747" i="1"/>
  <c r="J1231" i="1"/>
  <c r="F129" i="3" s="1"/>
  <c r="J1226" i="1"/>
  <c r="J1179" i="1"/>
  <c r="F119" i="3" s="1"/>
  <c r="J1174" i="1"/>
  <c r="F118" i="3" s="1"/>
  <c r="J1169" i="1"/>
  <c r="F117" i="3" s="1"/>
  <c r="J1159" i="1"/>
  <c r="F115" i="3" s="1"/>
  <c r="J1099" i="1"/>
  <c r="F104" i="3" s="1"/>
  <c r="L1093" i="1"/>
  <c r="J2216" i="1"/>
  <c r="F265" i="3" s="1"/>
  <c r="J803" i="1"/>
  <c r="J686" i="1" s="1"/>
  <c r="L686" i="1" s="1"/>
  <c r="J624" i="1"/>
  <c r="J2172" i="1"/>
  <c r="F257" i="3" s="1"/>
  <c r="J612" i="1"/>
  <c r="J607" i="1"/>
  <c r="J2201" i="1"/>
  <c r="F262" i="3" s="1"/>
  <c r="J2195" i="1"/>
  <c r="J2196" i="1" s="1"/>
  <c r="F261" i="3" s="1"/>
  <c r="J998" i="1"/>
  <c r="J993" i="1"/>
  <c r="F253" i="3" l="1"/>
  <c r="J2141" i="1"/>
  <c r="J204" i="1"/>
  <c r="L204" i="1" s="1"/>
  <c r="L1169" i="1"/>
  <c r="H117" i="3" s="1"/>
  <c r="L1179" i="1"/>
  <c r="H119" i="3" s="1"/>
  <c r="L1226" i="1"/>
  <c r="L1099" i="1"/>
  <c r="H104" i="3" s="1"/>
  <c r="L1159" i="1"/>
  <c r="H115" i="3" s="1"/>
  <c r="L1174" i="1"/>
  <c r="H118" i="3" s="1"/>
  <c r="L1231" i="1"/>
  <c r="H129" i="3" s="1"/>
  <c r="J958" i="1"/>
  <c r="J1122" i="1"/>
  <c r="F108" i="3" s="1"/>
  <c r="J1094" i="1"/>
  <c r="F103" i="3" s="1"/>
  <c r="L997" i="1"/>
  <c r="L998" i="1" s="1"/>
  <c r="L1230" i="1"/>
  <c r="L1225" i="1"/>
  <c r="L1178" i="1"/>
  <c r="L1173" i="1"/>
  <c r="L1168" i="1"/>
  <c r="L1158" i="1"/>
  <c r="L1098" i="1"/>
  <c r="L1083" i="1"/>
  <c r="L1084" i="1" s="1"/>
  <c r="H101" i="3" s="1"/>
  <c r="L2215" i="1"/>
  <c r="L2216" i="1" s="1"/>
  <c r="H265" i="3" s="1"/>
  <c r="L802" i="1"/>
  <c r="L803" i="1" s="1"/>
  <c r="L623" i="1"/>
  <c r="L624" i="1" s="1"/>
  <c r="L2171" i="1"/>
  <c r="L2172" i="1" s="1"/>
  <c r="H257" i="3" s="1"/>
  <c r="L611" i="1"/>
  <c r="L612" i="1" s="1"/>
  <c r="L606" i="1"/>
  <c r="L607" i="1" s="1"/>
  <c r="L2200" i="1"/>
  <c r="L2201" i="1" s="1"/>
  <c r="H262" i="3" s="1"/>
  <c r="L2195" i="1"/>
  <c r="L2196" i="1" s="1"/>
  <c r="H261" i="3" s="1"/>
  <c r="L992" i="1"/>
  <c r="L993" i="1" s="1"/>
  <c r="L1798" i="1"/>
  <c r="H253" i="3" l="1"/>
  <c r="L2141" i="1"/>
  <c r="L1094" i="1"/>
  <c r="H103" i="3" s="1"/>
  <c r="L1122" i="1"/>
  <c r="H108" i="3" s="1"/>
  <c r="L739" i="1" l="1"/>
  <c r="H52" i="3" s="1"/>
  <c r="L767" i="1"/>
  <c r="H56" i="3" s="1"/>
  <c r="L1022" i="1"/>
  <c r="L1019" i="1"/>
  <c r="L1020" i="1" s="1"/>
  <c r="H92" i="3" s="1"/>
  <c r="L1016" i="1"/>
  <c r="L1013" i="1"/>
  <c r="L1014" i="1" s="1"/>
  <c r="H91" i="3" s="1"/>
  <c r="L1469" i="1"/>
  <c r="J988" i="1"/>
  <c r="J976" i="1"/>
  <c r="J602" i="1"/>
  <c r="F34" i="3" s="1"/>
  <c r="L595" i="1"/>
  <c r="L596" i="1" s="1"/>
  <c r="J1068" i="1"/>
  <c r="F98" i="3" s="1"/>
  <c r="J931" i="1" l="1"/>
  <c r="J207" i="1"/>
  <c r="L207" i="1" s="1"/>
  <c r="J741" i="1"/>
  <c r="L741" i="1" s="1"/>
  <c r="J1021" i="1"/>
  <c r="L768" i="1"/>
  <c r="J769" i="1"/>
  <c r="L740" i="1"/>
  <c r="L1015" i="1"/>
  <c r="L1067" i="1"/>
  <c r="L1068" i="1" s="1"/>
  <c r="H98" i="3" s="1"/>
  <c r="L987" i="1"/>
  <c r="L988" i="1" s="1"/>
  <c r="L975" i="1"/>
  <c r="L976" i="1" s="1"/>
  <c r="L602" i="1"/>
  <c r="H34" i="3" s="1"/>
  <c r="L1021" i="1" l="1"/>
  <c r="J658" i="1"/>
  <c r="F12" i="3" s="1"/>
  <c r="F11" i="3" s="1"/>
  <c r="L769" i="1"/>
  <c r="J2132" i="1"/>
  <c r="J2055" i="1" l="1"/>
  <c r="F248" i="3"/>
  <c r="J2139" i="1"/>
  <c r="J218" i="1" s="1"/>
  <c r="L218" i="1" s="1"/>
  <c r="L2132" i="1"/>
  <c r="H248" i="3" s="1"/>
  <c r="L658" i="1"/>
  <c r="H12" i="3" s="1"/>
  <c r="L423" i="1"/>
  <c r="L424" i="1" s="1"/>
  <c r="H239" i="3" s="1"/>
  <c r="L311" i="1"/>
  <c r="L478" i="1" l="1"/>
  <c r="L949" i="1" l="1"/>
  <c r="L948" i="1" s="1"/>
  <c r="H76" i="3" s="1"/>
  <c r="L956" i="1" l="1"/>
  <c r="L87" i="1" l="1"/>
  <c r="L457" i="1" l="1"/>
  <c r="J1619" i="1" l="1"/>
  <c r="J2125" i="1"/>
  <c r="L1887" i="1"/>
  <c r="L2125" i="1" l="1"/>
  <c r="J216" i="1"/>
  <c r="L216" i="1" s="1"/>
  <c r="L2126" i="1"/>
  <c r="H227" i="3" s="1"/>
  <c r="J1473" i="1" l="1"/>
  <c r="F168" i="3"/>
  <c r="L2055" i="1"/>
  <c r="L2139" i="1"/>
  <c r="L1516" i="1"/>
  <c r="H168" i="3" s="1"/>
  <c r="J290" i="1"/>
  <c r="J31" i="1" l="1"/>
  <c r="L59" i="1"/>
  <c r="L31" i="1" l="1"/>
  <c r="K155" i="1" l="1"/>
  <c r="F62" i="3"/>
  <c r="L73" i="1"/>
  <c r="J70" i="1"/>
  <c r="L70" i="1" s="1"/>
  <c r="K64" i="1" l="1"/>
  <c r="L64" i="1" s="1"/>
  <c r="L545" i="1"/>
  <c r="J366" i="1" l="1"/>
  <c r="F226" i="3" s="1"/>
  <c r="F225" i="3" s="1"/>
  <c r="L411" i="1"/>
  <c r="L366" i="1" l="1"/>
  <c r="L364" i="1"/>
  <c r="H226" i="3" l="1"/>
  <c r="K1508" i="1"/>
  <c r="L1464" i="1"/>
  <c r="L535" i="1"/>
  <c r="H23" i="3" s="1"/>
  <c r="L528" i="1"/>
  <c r="H22" i="3" s="1"/>
  <c r="L879" i="1"/>
  <c r="L1813" i="1"/>
  <c r="L1508" i="1" l="1"/>
  <c r="K1506" i="1"/>
  <c r="K2225" i="1" s="1"/>
  <c r="J537" i="1"/>
  <c r="L536" i="1"/>
  <c r="L537" i="1" s="1"/>
  <c r="K2230" i="1" l="1"/>
  <c r="L2225" i="1"/>
  <c r="L1506" i="1"/>
  <c r="K209" i="1"/>
  <c r="J530" i="1"/>
  <c r="J470" i="1" s="1"/>
  <c r="L470" i="1" s="1"/>
  <c r="L529" i="1"/>
  <c r="L530" i="1" s="1"/>
  <c r="L841" i="1"/>
  <c r="J1471" i="1" l="1"/>
  <c r="J209" i="1" s="1"/>
  <c r="L209" i="1" s="1"/>
  <c r="L1903" i="1" l="1"/>
  <c r="L288" i="1"/>
  <c r="L287" i="1"/>
  <c r="L286" i="1"/>
  <c r="L285" i="1"/>
  <c r="L284" i="1"/>
  <c r="L283" i="1"/>
  <c r="L282" i="1"/>
  <c r="L281" i="1"/>
  <c r="L280" i="1"/>
  <c r="L279" i="1"/>
  <c r="L278" i="1"/>
  <c r="M278" i="1" s="1"/>
  <c r="L289" i="1" l="1"/>
  <c r="L271" i="1" l="1"/>
  <c r="H228" i="3"/>
  <c r="L290" i="1"/>
  <c r="L85" i="1"/>
  <c r="L79" i="1" l="1"/>
  <c r="K84" i="1"/>
  <c r="L84" i="1" s="1"/>
  <c r="J38" i="1" l="1"/>
  <c r="J51" i="1"/>
  <c r="L51" i="1" s="1"/>
  <c r="J53" i="1"/>
  <c r="L53" i="1" s="1"/>
  <c r="J56" i="1"/>
  <c r="J76" i="1"/>
  <c r="J86" i="1"/>
  <c r="K76" i="1"/>
  <c r="L75" i="1"/>
  <c r="K74" i="1"/>
  <c r="L74" i="1" s="1"/>
  <c r="L69" i="1"/>
  <c r="K78" i="1"/>
  <c r="K162" i="1" l="1"/>
  <c r="L86" i="1"/>
  <c r="L78" i="1"/>
  <c r="L76" i="1"/>
  <c r="L38" i="1"/>
  <c r="K158" i="1" l="1"/>
  <c r="K164" i="1"/>
  <c r="K157" i="1"/>
  <c r="L57" i="1"/>
  <c r="J1868" i="1" l="1"/>
  <c r="L1866" i="1"/>
  <c r="L108" i="1" l="1"/>
  <c r="L1868" i="1"/>
  <c r="L1867" i="1"/>
  <c r="H202" i="3" s="1"/>
  <c r="L1859" i="1" l="1"/>
  <c r="L783" i="1" l="1"/>
  <c r="L60" i="1" l="1"/>
  <c r="K159" i="1" s="1"/>
  <c r="L62" i="1"/>
  <c r="L63" i="1"/>
  <c r="K160" i="1" l="1"/>
  <c r="J1580" i="1"/>
  <c r="J1547" i="1"/>
  <c r="L1547" i="1" l="1"/>
  <c r="J119" i="1"/>
  <c r="J118" i="1" s="1"/>
  <c r="L1808" i="1"/>
  <c r="L1809" i="1"/>
  <c r="L1807" i="1"/>
  <c r="L1784" i="1"/>
  <c r="L1785" i="1"/>
  <c r="L1786" i="1"/>
  <c r="L1787" i="1"/>
  <c r="L1788" i="1"/>
  <c r="L1789" i="1"/>
  <c r="L1790" i="1"/>
  <c r="L1792" i="1"/>
  <c r="L1793" i="1"/>
  <c r="L1794" i="1"/>
  <c r="L1795" i="1"/>
  <c r="L1796" i="1"/>
  <c r="L1797" i="1"/>
  <c r="L1783" i="1"/>
  <c r="M1783" i="1" s="1"/>
  <c r="L880" i="1"/>
  <c r="L1814" i="1" l="1"/>
  <c r="L1802" i="1"/>
  <c r="H198" i="3" s="1"/>
  <c r="L1800" i="1"/>
  <c r="L77" i="1"/>
  <c r="L71" i="1"/>
  <c r="L72" i="1"/>
  <c r="L66" i="1"/>
  <c r="L67" i="1"/>
  <c r="L68" i="1"/>
  <c r="L1816" i="1" l="1"/>
  <c r="K91" i="1"/>
  <c r="L56" i="1" l="1"/>
  <c r="L58" i="1"/>
  <c r="L54" i="1"/>
  <c r="L52" i="1"/>
  <c r="L45" i="1"/>
  <c r="L46" i="1"/>
  <c r="L47" i="1"/>
  <c r="L48" i="1"/>
  <c r="L49" i="1"/>
  <c r="L50" i="1"/>
  <c r="L39" i="1"/>
  <c r="L40" i="1"/>
  <c r="L41" i="1"/>
  <c r="L42" i="1"/>
  <c r="L32" i="1"/>
  <c r="L33" i="1"/>
  <c r="L34" i="1"/>
  <c r="L35" i="1"/>
  <c r="L36" i="1"/>
  <c r="L37" i="1"/>
  <c r="K163" i="1" l="1"/>
  <c r="L1617" i="1"/>
  <c r="L1684" i="1" l="1"/>
  <c r="L1886" i="1"/>
  <c r="L693" i="1"/>
  <c r="L1470" i="1" l="1"/>
  <c r="H165" i="3" s="1"/>
  <c r="L1685" i="1"/>
  <c r="L778" i="1"/>
  <c r="L888" i="1"/>
  <c r="L782" i="1" l="1"/>
  <c r="L889" i="1"/>
  <c r="L947" i="1"/>
  <c r="L477" i="1"/>
  <c r="H13" i="3" s="1"/>
  <c r="L957" i="1"/>
  <c r="L701" i="1"/>
  <c r="L903" i="1"/>
  <c r="L904" i="1" s="1"/>
  <c r="L898" i="1"/>
  <c r="L895" i="1"/>
  <c r="J1449" i="1"/>
  <c r="L867" i="1"/>
  <c r="L870" i="1" s="1"/>
  <c r="L542" i="1"/>
  <c r="H24" i="3" s="1"/>
  <c r="H67" i="3" l="1"/>
  <c r="H11" i="3"/>
  <c r="L931" i="1"/>
  <c r="H78" i="3"/>
  <c r="J203" i="1"/>
  <c r="L203" i="1" s="1"/>
  <c r="J704" i="1"/>
  <c r="J1440" i="1"/>
  <c r="H70" i="3"/>
  <c r="L896" i="1"/>
  <c r="H69" i="3" s="1"/>
  <c r="L543" i="1"/>
  <c r="L702" i="1"/>
  <c r="J456" i="1" l="1"/>
  <c r="H7" i="3"/>
  <c r="L1440" i="1"/>
  <c r="L544" i="1"/>
  <c r="L882" i="1"/>
  <c r="L456" i="1" l="1"/>
  <c r="L1447" i="1"/>
  <c r="L1037" i="1"/>
  <c r="L1036" i="1"/>
  <c r="L1448" i="1" l="1"/>
  <c r="H89" i="3" s="1"/>
  <c r="L655" i="1"/>
  <c r="L1438" i="1" l="1"/>
  <c r="L1746" i="1"/>
  <c r="L1705" i="1"/>
  <c r="L1692" i="1"/>
  <c r="L1698" i="1" l="1"/>
  <c r="H183" i="3" s="1"/>
  <c r="J1748" i="1"/>
  <c r="J1677" i="1"/>
  <c r="J1707" i="1"/>
  <c r="L1707" i="1" s="1"/>
  <c r="L1699" i="1"/>
  <c r="L1439" i="1"/>
  <c r="L1747" i="1"/>
  <c r="H192" i="3" s="1"/>
  <c r="H191" i="3" s="1"/>
  <c r="L1676" i="1"/>
  <c r="L1706" i="1"/>
  <c r="H186" i="3" s="1"/>
  <c r="L1664" i="1"/>
  <c r="L1663" i="1"/>
  <c r="L1653" i="1"/>
  <c r="L1639" i="1"/>
  <c r="L1641" i="1" s="1"/>
  <c r="J1935" i="1"/>
  <c r="J1917" i="1" s="1"/>
  <c r="L1917" i="1" s="1"/>
  <c r="L1934" i="1"/>
  <c r="L1853" i="1"/>
  <c r="L1854" i="1"/>
  <c r="L1855" i="1"/>
  <c r="L711" i="1"/>
  <c r="H48" i="3" s="1"/>
  <c r="L840" i="1"/>
  <c r="L842" i="1"/>
  <c r="L839" i="1"/>
  <c r="J215" i="1" l="1"/>
  <c r="L215" i="1" s="1"/>
  <c r="F208" i="3"/>
  <c r="F206" i="3" s="1"/>
  <c r="L1860" i="1"/>
  <c r="L1665" i="1"/>
  <c r="J1936" i="1"/>
  <c r="L1748" i="1"/>
  <c r="L1584" i="1" l="1"/>
  <c r="L1586" i="1"/>
  <c r="L1588" i="1"/>
  <c r="L1589" i="1"/>
  <c r="L1590" i="1"/>
  <c r="L1591" i="1"/>
  <c r="L1592" i="1"/>
  <c r="L1593" i="1"/>
  <c r="L1594" i="1"/>
  <c r="L1595" i="1"/>
  <c r="J695" i="1"/>
  <c r="L1503" i="1" l="1"/>
  <c r="L1580" i="1"/>
  <c r="L1596" i="1"/>
  <c r="H177" i="3" s="1"/>
  <c r="H176" i="3" s="1"/>
  <c r="L695" i="1"/>
  <c r="L849" i="1"/>
  <c r="L712" i="1"/>
  <c r="J410" i="1"/>
  <c r="L416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8" i="1"/>
  <c r="L359" i="1"/>
  <c r="L360" i="1"/>
  <c r="L361" i="1"/>
  <c r="L362" i="1"/>
  <c r="L340" i="1"/>
  <c r="M340" i="1" s="1"/>
  <c r="L1925" i="1"/>
  <c r="L1923" i="1"/>
  <c r="L1894" i="1"/>
  <c r="L727" i="1"/>
  <c r="H50" i="3" s="1"/>
  <c r="H47" i="3" s="1"/>
  <c r="L694" i="1"/>
  <c r="L1618" i="1"/>
  <c r="L302" i="1"/>
  <c r="L303" i="1"/>
  <c r="L304" i="1"/>
  <c r="L305" i="1"/>
  <c r="L306" i="1"/>
  <c r="L307" i="1"/>
  <c r="L308" i="1"/>
  <c r="L309" i="1"/>
  <c r="L310" i="1"/>
  <c r="L312" i="1"/>
  <c r="L301" i="1"/>
  <c r="M301" i="1" s="1"/>
  <c r="L263" i="1"/>
  <c r="L264" i="1"/>
  <c r="L265" i="1"/>
  <c r="L262" i="1"/>
  <c r="L242" i="1"/>
  <c r="L243" i="1"/>
  <c r="L244" i="1"/>
  <c r="L245" i="1"/>
  <c r="L246" i="1"/>
  <c r="L247" i="1"/>
  <c r="L248" i="1"/>
  <c r="L249" i="1"/>
  <c r="L250" i="1"/>
  <c r="L251" i="1"/>
  <c r="L252" i="1"/>
  <c r="L806" i="1" l="1"/>
  <c r="H64" i="3"/>
  <c r="L1473" i="1"/>
  <c r="H167" i="3"/>
  <c r="H166" i="3" s="1"/>
  <c r="L1619" i="1"/>
  <c r="L858" i="1"/>
  <c r="L253" i="1"/>
  <c r="L1895" i="1"/>
  <c r="L1774" i="1" s="1"/>
  <c r="L417" i="1"/>
  <c r="H238" i="3" s="1"/>
  <c r="L1627" i="1"/>
  <c r="L728" i="1"/>
  <c r="J713" i="1"/>
  <c r="L713" i="1" s="1"/>
  <c r="L1926" i="1"/>
  <c r="L363" i="1"/>
  <c r="L266" i="1"/>
  <c r="L313" i="1"/>
  <c r="L1628" i="1" l="1"/>
  <c r="H182" i="3"/>
  <c r="H207" i="3"/>
  <c r="H251" i="3"/>
  <c r="L294" i="1"/>
  <c r="H252" i="3"/>
  <c r="L333" i="1"/>
  <c r="L234" i="1"/>
  <c r="L410" i="1"/>
  <c r="J1598" i="1" l="1"/>
  <c r="F176" i="3" l="1"/>
  <c r="F173" i="3"/>
  <c r="L1598" i="1"/>
  <c r="J1039" i="1"/>
  <c r="J1005" i="1" s="1"/>
  <c r="L1005" i="1" s="1"/>
  <c r="L1038" i="1"/>
  <c r="L1039" i="1" s="1"/>
  <c r="H88" i="3" s="1"/>
  <c r="J2218" i="1" l="1"/>
  <c r="F88" i="3"/>
  <c r="F87" i="3" s="1"/>
  <c r="L2137" i="1"/>
  <c r="J729" i="1"/>
  <c r="J1927" i="1"/>
  <c r="J1896" i="1"/>
  <c r="F200" i="3" s="1"/>
  <c r="F197" i="3" s="1"/>
  <c r="J1628" i="1"/>
  <c r="J267" i="1"/>
  <c r="J208" i="1" l="1"/>
  <c r="L314" i="1"/>
  <c r="L1927" i="1"/>
  <c r="L1896" i="1"/>
  <c r="H200" i="3" s="1"/>
  <c r="L1888" i="1"/>
  <c r="H199" i="3" s="1"/>
  <c r="L729" i="1"/>
  <c r="L267" i="1"/>
  <c r="H197" i="3" l="1"/>
  <c r="J219" i="1"/>
  <c r="L208" i="1"/>
  <c r="H225" i="3"/>
  <c r="H250" i="3" l="1"/>
  <c r="J890" i="1"/>
  <c r="H75" i="3" l="1"/>
  <c r="L890" i="1"/>
  <c r="L905" i="1" l="1"/>
  <c r="J1686" i="1" l="1"/>
  <c r="H181" i="3"/>
  <c r="J1642" i="1" l="1"/>
  <c r="L1642" i="1" s="1"/>
  <c r="L1936" i="1"/>
  <c r="L1686" i="1"/>
  <c r="L1449" i="1"/>
  <c r="L1654" i="1"/>
  <c r="H180" i="3" s="1"/>
  <c r="J1655" i="1"/>
  <c r="L1801" i="1" l="1"/>
  <c r="L1812" i="1"/>
  <c r="L897" i="1"/>
  <c r="L1655" i="1"/>
  <c r="H179" i="3" l="1"/>
  <c r="L1935" i="1" l="1"/>
  <c r="L1675" i="1"/>
  <c r="H208" i="3" l="1"/>
  <c r="K214" i="1"/>
  <c r="L214" i="1" s="1"/>
  <c r="H66" i="3"/>
  <c r="L1677" i="1" l="1"/>
  <c r="L704" i="1"/>
  <c r="L1565" i="1" l="1"/>
  <c r="L958" i="1" l="1"/>
  <c r="L1857" i="1" l="1"/>
  <c r="L1862" i="1" l="1"/>
  <c r="L871" i="1" l="1"/>
  <c r="L1720" i="1"/>
  <c r="H188" i="3" l="1"/>
  <c r="L1721" i="1"/>
  <c r="L1276" i="1" l="1"/>
  <c r="L1277" i="1"/>
  <c r="L2218" i="1" l="1"/>
  <c r="H137" i="3"/>
  <c r="L1471" i="1"/>
  <c r="H87" i="3" l="1"/>
  <c r="F166" i="3" l="1"/>
  <c r="F267" i="3" l="1"/>
  <c r="H214" i="3" l="1"/>
  <c r="H206" i="3" s="1"/>
  <c r="L832" i="1" l="1"/>
  <c r="H62" i="3" l="1"/>
  <c r="H267" i="3" s="1"/>
  <c r="K205" i="1" l="1"/>
  <c r="L205" i="1" s="1"/>
  <c r="G62" i="3"/>
  <c r="G267" i="3" s="1"/>
  <c r="J1077" i="1"/>
  <c r="J2222" i="1" s="1"/>
  <c r="L219" i="1" l="1"/>
  <c r="J2230" i="1"/>
  <c r="L2222" i="1"/>
  <c r="L2230" i="1" s="1"/>
  <c r="L1077" i="1"/>
  <c r="K219" i="1"/>
  <c r="L43" i="1" l="1"/>
  <c r="K156" i="1" l="1"/>
  <c r="K153" i="1"/>
  <c r="K152" i="1" s="1"/>
  <c r="K154" i="1"/>
  <c r="J91" i="1"/>
  <c r="L91" i="1" l="1"/>
  <c r="L111" i="1" l="1"/>
  <c r="L113" i="1"/>
  <c r="L112" i="1"/>
  <c r="L114" i="1"/>
  <c r="K169" i="1" l="1"/>
  <c r="L110" i="1"/>
  <c r="L116" i="1"/>
  <c r="L117" i="1"/>
  <c r="L115" i="1"/>
  <c r="K170" i="1" l="1"/>
  <c r="L119" i="1"/>
  <c r="L120" i="1"/>
  <c r="L123" i="1"/>
  <c r="J122" i="1"/>
  <c r="L122" i="1" l="1"/>
  <c r="L125" i="1"/>
  <c r="L126" i="1"/>
  <c r="L127" i="1"/>
  <c r="L128" i="1"/>
  <c r="L124" i="1"/>
  <c r="L130" i="1"/>
  <c r="J129" i="1"/>
  <c r="L129" i="1" s="1"/>
  <c r="K171" i="1" l="1"/>
  <c r="K172" i="1"/>
  <c r="L132" i="1"/>
  <c r="L133" i="1"/>
  <c r="L99" i="1"/>
  <c r="L134" i="1"/>
  <c r="L100" i="1"/>
  <c r="L135" i="1"/>
  <c r="J131" i="1"/>
  <c r="L131" i="1" s="1"/>
  <c r="L97" i="1"/>
  <c r="L101" i="1"/>
  <c r="L137" i="1"/>
  <c r="L104" i="1"/>
  <c r="J136" i="1"/>
  <c r="L102" i="1" s="1"/>
  <c r="L139" i="1"/>
  <c r="L106" i="1"/>
  <c r="J138" i="1"/>
  <c r="L138" i="1" s="1"/>
  <c r="L136" i="1" l="1"/>
  <c r="L105" i="1"/>
  <c r="L141" i="1"/>
  <c r="K175" i="1" l="1"/>
  <c r="L98" i="1"/>
  <c r="J140" i="1"/>
  <c r="L109" i="1"/>
  <c r="L107" i="1"/>
  <c r="L140" i="1" l="1"/>
  <c r="J142" i="1"/>
  <c r="L96" i="1"/>
  <c r="L103" i="1"/>
  <c r="K168" i="1" l="1"/>
  <c r="K181" i="1"/>
  <c r="K182" i="1" s="1"/>
  <c r="K195" i="1" s="1"/>
  <c r="K167" i="1"/>
  <c r="L121" i="1"/>
  <c r="L118" i="1"/>
  <c r="L142" i="1" l="1"/>
  <c r="K166" i="1"/>
  <c r="K177" i="1" l="1"/>
  <c r="K176" i="1"/>
  <c r="K165" i="1"/>
  <c r="K178" i="1" l="1"/>
</calcChain>
</file>

<file path=xl/sharedStrings.xml><?xml version="1.0" encoding="utf-8"?>
<sst xmlns="http://schemas.openxmlformats.org/spreadsheetml/2006/main" count="2933" uniqueCount="1036">
  <si>
    <t>Економска 
класификација</t>
  </si>
  <si>
    <t>Врста расхода</t>
  </si>
  <si>
    <t>Плате, додаци и накнаде запослених (зараде)</t>
  </si>
  <si>
    <t>Социјални доприноси на терет послодавца</t>
  </si>
  <si>
    <t xml:space="preserve">Социјална давања запосленима 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</si>
  <si>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</si>
  <si>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</si>
  <si>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</si>
  <si>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</si>
  <si>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</si>
  <si>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</si>
  <si>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</si>
  <si>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</si>
  <si>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Отплата домаћих камата</t>
  </si>
  <si>
    <t>Пратећи трошкови задуживања</t>
  </si>
  <si>
    <t>Субвенције предузећима</t>
  </si>
  <si>
    <t>Трансфери осталим новоима власти</t>
  </si>
  <si>
    <t xml:space="preserve">Порези, обавезне таксе и казне </t>
  </si>
  <si>
    <t xml:space="preserve">Новчане казне и пенали по решењу судова </t>
  </si>
  <si>
    <t>Накнада штете</t>
  </si>
  <si>
    <t xml:space="preserve">Зграде и грађевински објекти </t>
  </si>
  <si>
    <t>Машине и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</si>
  <si>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</si>
  <si>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</si>
  <si>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</si>
  <si>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</si>
  <si>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Набавка домаће финансијске имовине</t>
  </si>
  <si>
    <t>Раздео</t>
  </si>
  <si>
    <t>Глава</t>
  </si>
  <si>
    <t>Функционална 
класификација</t>
  </si>
  <si>
    <t>Позиција</t>
  </si>
  <si>
    <t>6</t>
  </si>
  <si>
    <t>СКУПШТИНА ОПШТИНЕ</t>
  </si>
  <si>
    <t>Накнаде у натури</t>
  </si>
  <si>
    <t>Социјална давања запосленима</t>
  </si>
  <si>
    <t>Материјал</t>
  </si>
  <si>
    <t>Дотације невладиним организацијама-политичке странке</t>
  </si>
  <si>
    <t>01</t>
  </si>
  <si>
    <t>Приходи из буџета</t>
  </si>
  <si>
    <t>ИЗБОРНА КОМИСИЈА</t>
  </si>
  <si>
    <t>другом месту</t>
  </si>
  <si>
    <t xml:space="preserve">Текућа резерва </t>
  </si>
  <si>
    <t>Стална резерва</t>
  </si>
  <si>
    <t xml:space="preserve">Дотације невладиним организацијама-Црвени крст </t>
  </si>
  <si>
    <t>Верске и друге услуге заједнице</t>
  </si>
  <si>
    <t xml:space="preserve">Рекреација, култура и вере некласификоване на </t>
  </si>
  <si>
    <t>424</t>
  </si>
  <si>
    <t xml:space="preserve">Услуге рекреације и спорта </t>
  </si>
  <si>
    <t>III</t>
  </si>
  <si>
    <t>ОПШТИНСКА УПРАВА</t>
  </si>
  <si>
    <t>Опште услуге</t>
  </si>
  <si>
    <t xml:space="preserve">Машине и опрема </t>
  </si>
  <si>
    <t>1</t>
  </si>
  <si>
    <t>МЕСНЕ ЗАЈЕДНИЦЕ</t>
  </si>
  <si>
    <t xml:space="preserve">Порези, обавезне таксе и казне  </t>
  </si>
  <si>
    <t>04</t>
  </si>
  <si>
    <t>Сопствени приходи</t>
  </si>
  <si>
    <t>ТУРИЗАМ</t>
  </si>
  <si>
    <t>Туристичка организација општине Инђија</t>
  </si>
  <si>
    <t>Предшколско образовање</t>
  </si>
  <si>
    <t>3</t>
  </si>
  <si>
    <t>ПУ "Бошко Буха"</t>
  </si>
  <si>
    <t>Основно образовање</t>
  </si>
  <si>
    <t>413 Накнаде у натури</t>
  </si>
  <si>
    <t>414 Социјална давања запосленима</t>
  </si>
  <si>
    <t>415 Накнаде трошкова за запослене</t>
  </si>
  <si>
    <t>416 Награде запосленима и остали посебни расходи</t>
  </si>
  <si>
    <t>421 Стални трошкови</t>
  </si>
  <si>
    <t>422 Трошкови путовања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</si>
  <si>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</si>
  <si>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</si>
  <si>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</si>
  <si>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</si>
  <si>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 xml:space="preserve">482 Порези, обавезне таксе и казне </t>
  </si>
  <si>
    <t>511 Зграде и грађевински објекти</t>
  </si>
  <si>
    <t>512 Машине и опрема</t>
  </si>
  <si>
    <t>Средње образовање</t>
  </si>
  <si>
    <t>515 Нематеријална имовина</t>
  </si>
  <si>
    <t>Високо образовање</t>
  </si>
  <si>
    <t>Образовање које није дефинисано нивоом</t>
  </si>
  <si>
    <t>423</t>
  </si>
  <si>
    <t>Услуге по уговору - Поклони за вуковце</t>
  </si>
  <si>
    <t>451</t>
  </si>
  <si>
    <t>Услуге културе</t>
  </si>
  <si>
    <t>Народна библиотека "Др Ђорђе Натошевић"</t>
  </si>
  <si>
    <t>Установа Културни центар</t>
  </si>
  <si>
    <t>090</t>
  </si>
  <si>
    <t>Социјална заштита некласификована на другом месту</t>
  </si>
  <si>
    <t>010</t>
  </si>
  <si>
    <t>Болест и инвалидност</t>
  </si>
  <si>
    <t>Накнаде за социјалну заштиту из буџета - ЦИР</t>
  </si>
  <si>
    <t>070</t>
  </si>
  <si>
    <t>Социјална помоћ угроженом становништву</t>
  </si>
  <si>
    <t>некласификована на другом месту</t>
  </si>
  <si>
    <t>040</t>
  </si>
  <si>
    <t>Породица и деца</t>
  </si>
  <si>
    <t>Накнаде за социјалну заштиту из буџета-пут. тр. ОШ</t>
  </si>
  <si>
    <t>Накнаде за социјалну заштиту из буџета-пут. тр. СШ</t>
  </si>
  <si>
    <t>Накнаде за социјалну заштиту из буџета - Прво дете</t>
  </si>
  <si>
    <t>Накнаде за социјалну заштиту из буџета - Бесплатне ужине</t>
  </si>
  <si>
    <t>060</t>
  </si>
  <si>
    <t>Становање</t>
  </si>
  <si>
    <t>Накнаде из буџета за становање за живот-домски смештај</t>
  </si>
  <si>
    <t>Опште медицинске услуге</t>
  </si>
  <si>
    <t>Новчане казне и пенали по решењу судова</t>
  </si>
  <si>
    <t>Развој заједнице</t>
  </si>
  <si>
    <t>Специјализоване услуге - планска документација</t>
  </si>
  <si>
    <t>Водоснабдевање</t>
  </si>
  <si>
    <t>Специјализоване услуге - противградна заштита</t>
  </si>
  <si>
    <t>Остале делатности</t>
  </si>
  <si>
    <t>Извори финансирања за функцију 487:</t>
  </si>
  <si>
    <t>Економски послови некласификовани на другом месту</t>
  </si>
  <si>
    <t>Управљање отпадом</t>
  </si>
  <si>
    <t>07</t>
  </si>
  <si>
    <t>Вишенаменски развојни пројекти</t>
  </si>
  <si>
    <t xml:space="preserve">Субвенције  предузећима </t>
  </si>
  <si>
    <t>Специјализоване услуге-пројекти</t>
  </si>
  <si>
    <t>Врста прихода</t>
  </si>
  <si>
    <t>ПОРЕЗИ НА ДОХОДАК, ДОБИТ И КАПИТАЛНЕ ДОБИТКЕ</t>
  </si>
  <si>
    <t>Порез на зараде</t>
  </si>
  <si>
    <t>Порез на приходе од самосталних делатности</t>
  </si>
  <si>
    <t>Порез на приходе од имовине</t>
  </si>
  <si>
    <t>Порез на приходе од осигурања лица</t>
  </si>
  <si>
    <t>Самодопринос</t>
  </si>
  <si>
    <t>Порез на друге приходе</t>
  </si>
  <si>
    <t>ПОРЕЗ НА ИМОВИНУ</t>
  </si>
  <si>
    <t>Порез на имовину</t>
  </si>
  <si>
    <t>Порез на наслеђе и поклон</t>
  </si>
  <si>
    <t>Порез на капиталне трансакције</t>
  </si>
  <si>
    <t>Порез на акције на име и уделе</t>
  </si>
  <si>
    <t>ПОРЕЗИ НА ДОБРА И УСЛУГЕ</t>
  </si>
  <si>
    <t>Комунална такса за коришћење рекламних паноа</t>
  </si>
  <si>
    <t>Порези, таксе и накнаде на моторна возила</t>
  </si>
  <si>
    <t>Накнаде за коришћење добара од општег интереса</t>
  </si>
  <si>
    <t>Концесионе накнаде и боравишне таксе</t>
  </si>
  <si>
    <t>Општинске и градске накнаде</t>
  </si>
  <si>
    <t>Општинске комуналне таксе</t>
  </si>
  <si>
    <t>ДРУГИ ПОРЕЗИ</t>
  </si>
  <si>
    <t>Комунална такса на фирму</t>
  </si>
  <si>
    <t>ДОНАЦИЈЕ ОД МЕЂУНАРОДНИХ ОРГАНИЗАЦИЈА</t>
  </si>
  <si>
    <t>Текуће донације од међ. орг. у корист нивоа општина</t>
  </si>
  <si>
    <t>Капиталне донације од међ. орг. у корист нивоа општина</t>
  </si>
  <si>
    <t>ТРАНСФЕРИ ОД ДРУГИХ НИВОА ВЛАСТИ</t>
  </si>
  <si>
    <t xml:space="preserve">        </t>
  </si>
  <si>
    <t>ПРИХОДИ ОД ИМОВИНЕ</t>
  </si>
  <si>
    <t>Камате на средства буџета општина</t>
  </si>
  <si>
    <t>Накнада за коришћење шумског и пољопривредног земљишта</t>
  </si>
  <si>
    <t>Накнада за коришћење простора и грађевинског земљишта</t>
  </si>
  <si>
    <t>ПРИХОДИ ОД ПРОДАЈЕ ДОБАРА И УСЛУГА</t>
  </si>
  <si>
    <t>Таксе у корист нивоа општина</t>
  </si>
  <si>
    <t>НОВЧАНЕ КАЗНЕ И ОДУЗЕТА ИМОВИНСКА КОРИСТ</t>
  </si>
  <si>
    <t>Приходи од новчаних казни у корист нивоа општина</t>
  </si>
  <si>
    <t>МЕШОВИТИ И НЕОДРЕЂЕНИ ПРИХОДИ</t>
  </si>
  <si>
    <t>ПРИМАЊА ОД ПРОДАЈЕ ЗЕМЉИШТА</t>
  </si>
  <si>
    <t>УКУПНИ ПРИХОДИ И ПРИМАЊА БУЏЕТА</t>
  </si>
  <si>
    <t>Јавни ред и безбедност некласификован на другом месту</t>
  </si>
  <si>
    <t>Средства из буџета</t>
  </si>
  <si>
    <t>Укупна средства</t>
  </si>
  <si>
    <t>РАСХОДИ ЗА ЗАПОСЛЕНЕ</t>
  </si>
  <si>
    <t xml:space="preserve">Накнаде у натури </t>
  </si>
  <si>
    <t>КОРИШЋЕЊЕ УСЛУГА И РОБА</t>
  </si>
  <si>
    <t xml:space="preserve">Материјал 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</si>
  <si>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</si>
  <si>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</si>
  <si>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</si>
  <si>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Субвенције јавним нефинансијским предузећима и организ.</t>
  </si>
  <si>
    <t xml:space="preserve">ДОНАЦИЈЕ, ДОТАЦИЈЕ И ТРАНСФЕРИ </t>
  </si>
  <si>
    <t>Остале дотације и трансфери</t>
  </si>
  <si>
    <t>СОЦИЈАЛНО ОСИГУРАЊЕ И СОЦИЈАЛНА ЗАШТИТА</t>
  </si>
  <si>
    <t>Накнаде за социјалну заштиту из буџета</t>
  </si>
  <si>
    <t>ОСТАЛИ РАСХОДИ</t>
  </si>
  <si>
    <t xml:space="preserve">Дотације невладиним организацијама </t>
  </si>
  <si>
    <t>Средства резерве</t>
  </si>
  <si>
    <t>ОСНОВНА СРЕДСТВА</t>
  </si>
  <si>
    <t>ЗАЛИХЕ</t>
  </si>
  <si>
    <t>ПРИРОДНА ИМОВИНА</t>
  </si>
  <si>
    <t>НАБАВКА ФИНАНСИЈСКЕ ИМОВИНЕ</t>
  </si>
  <si>
    <t>УКУПНО:</t>
  </si>
  <si>
    <t>Примања од продаје земљишта у корист нивоа општина</t>
  </si>
  <si>
    <t xml:space="preserve">Специјализоване услуге - Уређење каналске мреже </t>
  </si>
  <si>
    <t>О Д Л У К У</t>
  </si>
  <si>
    <t>Члан 1.</t>
  </si>
  <si>
    <t>Члан 4.</t>
  </si>
  <si>
    <t>Члан 5.</t>
  </si>
  <si>
    <t>А. РАЧУН ПРИХОДА И ПРИМАЊА, РАСХОДА И ИЗДАТАКА БУЏЕТА ОПШТИНЕ</t>
  </si>
  <si>
    <t>I. УКУПНИ ПРИХОДИ</t>
  </si>
  <si>
    <t>Текући приходи:</t>
  </si>
  <si>
    <t>1. Порески приходи</t>
  </si>
  <si>
    <t>1.1. Порез на доходак, добит и капиталне добитке</t>
  </si>
  <si>
    <t>1.2. Порез на добра и услуге</t>
  </si>
  <si>
    <t>1.3. Остали порески приходи</t>
  </si>
  <si>
    <t>2. Непорески приходи, од чега:</t>
  </si>
  <si>
    <t>- наплаћене камате</t>
  </si>
  <si>
    <t>- накнада за коришћење простора и грађевинског земљишта</t>
  </si>
  <si>
    <t>4. Донације</t>
  </si>
  <si>
    <t>5. Трансфери</t>
  </si>
  <si>
    <t>Капитални приходи -  примања од продаје нефинансијске имовине</t>
  </si>
  <si>
    <t>II. УКУПНИ РАСХОДИ</t>
  </si>
  <si>
    <t>1. Расходи за запослене</t>
  </si>
  <si>
    <t>2. Коришћење услуга и роба</t>
  </si>
  <si>
    <t>3. Отплата камата</t>
  </si>
  <si>
    <t>4. Субвенције</t>
  </si>
  <si>
    <t>5. Издаци за социјалну заштиту</t>
  </si>
  <si>
    <t>6. Остали расходи</t>
  </si>
  <si>
    <t>7. Текући трансфери</t>
  </si>
  <si>
    <t>8. Капитални трансфери</t>
  </si>
  <si>
    <t>Капитални расходи</t>
  </si>
  <si>
    <t>III. БУЏЕТСКИ СУФИЦИТ (БУЏЕТСКИ ДЕФИЦИТ) (I-II)</t>
  </si>
  <si>
    <t>1.2. Задуживање код осталих кредитора</t>
  </si>
  <si>
    <t>2. Примања од иностраног задуживања</t>
  </si>
  <si>
    <t>1. Отплата главнице домаћим кредиторима</t>
  </si>
  <si>
    <t>1.2. Отплата главнице осталим кредиторима</t>
  </si>
  <si>
    <t>2. Отплата главнице страним кредиторима</t>
  </si>
  <si>
    <t>II  ПОСЕБАН ДЕО</t>
  </si>
  <si>
    <t>I  ОПШТИ ДЕО</t>
  </si>
  <si>
    <t>483 Новчане казне и пенали по решењу судова</t>
  </si>
  <si>
    <t>Остале текуће донације и трансфери</t>
  </si>
  <si>
    <t xml:space="preserve"> </t>
  </si>
  <si>
    <t xml:space="preserve">483 Новчане казне и пенали по решењу судова </t>
  </si>
  <si>
    <t>Студентске стипендије</t>
  </si>
  <si>
    <t>481</t>
  </si>
  <si>
    <t>Остале текуће дотације и трансфери</t>
  </si>
  <si>
    <t>Трансфери осталим нивоима власти</t>
  </si>
  <si>
    <t>Специјализоване услуге - одржавање путних прелаза</t>
  </si>
  <si>
    <t xml:space="preserve">426 </t>
  </si>
  <si>
    <t>ПРОГРАМ 4 - РАЗВОЈ ТУРИЗМА</t>
  </si>
  <si>
    <t>1502-0001</t>
  </si>
  <si>
    <t>Управљање развојем туризма</t>
  </si>
  <si>
    <t>Функционисање предшколских установа</t>
  </si>
  <si>
    <t>2001-0001</t>
  </si>
  <si>
    <t>2002-0001</t>
  </si>
  <si>
    <t>Функционисање основних школа</t>
  </si>
  <si>
    <t>2003-0001</t>
  </si>
  <si>
    <t>Функционисање средњих школа</t>
  </si>
  <si>
    <t>1201-0001</t>
  </si>
  <si>
    <t>Функционисање локалних установа културе</t>
  </si>
  <si>
    <t>1502-0002</t>
  </si>
  <si>
    <t>Програмска активност 0002 (ПА 0002)</t>
  </si>
  <si>
    <t>1201-0002</t>
  </si>
  <si>
    <t>0602</t>
  </si>
  <si>
    <t>1301</t>
  </si>
  <si>
    <t>ПРОГРАМ 14 - РАЗВОЈ СПОРТА И ОМЛАДИНЕ</t>
  </si>
  <si>
    <t>0901</t>
  </si>
  <si>
    <t>0901-0001</t>
  </si>
  <si>
    <t>0901-0006</t>
  </si>
  <si>
    <t>0901-0002</t>
  </si>
  <si>
    <t>0901-0005</t>
  </si>
  <si>
    <t>1801</t>
  </si>
  <si>
    <t>1801-0001</t>
  </si>
  <si>
    <t>1101</t>
  </si>
  <si>
    <t>1101-0001</t>
  </si>
  <si>
    <t>0701</t>
  </si>
  <si>
    <t>0701-0002</t>
  </si>
  <si>
    <t>1501</t>
  </si>
  <si>
    <t>0101</t>
  </si>
  <si>
    <t>0101-0001</t>
  </si>
  <si>
    <t>1501-0003</t>
  </si>
  <si>
    <t>0401</t>
  </si>
  <si>
    <t>ПРОГРАМ 6 - ЗАШТИТА ЖИВОТНЕ СРЕДИНЕ</t>
  </si>
  <si>
    <t>Управљање комуналним отпадом</t>
  </si>
  <si>
    <t>09</t>
  </si>
  <si>
    <t>Примања од продаје нефинансијске имовине</t>
  </si>
  <si>
    <t>0602-0001</t>
  </si>
  <si>
    <t>Функционисање локалне самоуправе и градских општина</t>
  </si>
  <si>
    <t>0602-0010</t>
  </si>
  <si>
    <t>1501-0001</t>
  </si>
  <si>
    <t>1301-0001</t>
  </si>
  <si>
    <t>Подршка локалним спортским организацијама, удружењима и савезима</t>
  </si>
  <si>
    <t>0602-0002</t>
  </si>
  <si>
    <t>426</t>
  </si>
  <si>
    <t>511</t>
  </si>
  <si>
    <t>513</t>
  </si>
  <si>
    <t>Програмска активност 0001 (ПА 0001)</t>
  </si>
  <si>
    <t>Програмска активност 0010 (ПА 0010)</t>
  </si>
  <si>
    <t>Програмска активност 0003 (ПА 0003)</t>
  </si>
  <si>
    <t>Програмска активност 0005 (ПА 0005)</t>
  </si>
  <si>
    <t>Програмска активност 0009 (ПА 0009)</t>
  </si>
  <si>
    <t>Услуге по уговору - Буџетски фонд за заштиту животне средине</t>
  </si>
  <si>
    <t>I</t>
  </si>
  <si>
    <t>II</t>
  </si>
  <si>
    <t>Трансфери од других нивоа власти</t>
  </si>
  <si>
    <t>Расходи из додатних прихода корисника</t>
  </si>
  <si>
    <t>4</t>
  </si>
  <si>
    <t>5</t>
  </si>
  <si>
    <t>7</t>
  </si>
  <si>
    <t>8</t>
  </si>
  <si>
    <t>Програм</t>
  </si>
  <si>
    <t>Програмска активност</t>
  </si>
  <si>
    <t>Опште јавне услуге које нису класификоване на другом месту</t>
  </si>
  <si>
    <t>Извршни и законодавни органи, финансијски и фискални послови и спољни послови</t>
  </si>
  <si>
    <t>УКУПНО  ПРОГРАМСКА АКТИВНОСТ 1502-0001</t>
  </si>
  <si>
    <t>УКУПНО  ПРОГРАМСКА АКТИВНОСТ 1502-0002</t>
  </si>
  <si>
    <t>ОПШТЕ ЈАВНЕ УСЛУГЕ КОЈЕ НИСУ КЛАСИФИКОВАНЕ НА ДРУГОМ МЕСТУ</t>
  </si>
  <si>
    <t>УКУПНО  ПРОГРАМСКА АКТИВНОСТ 1201-0001</t>
  </si>
  <si>
    <t>УКУПНО  ПРОГРАМСКА АКТИВНОСТ 1201-0002</t>
  </si>
  <si>
    <t>Субвенције јавним нефинансијским предузећима и организацијама - Установа Спортски центар</t>
  </si>
  <si>
    <t>Трансфери осталим нивоима власти-Центар за социјални рад "Дунав"</t>
  </si>
  <si>
    <t>Накнаде за социјалну заштиту из буџета - НОР и кадровачка помоћ</t>
  </si>
  <si>
    <t>Накнаде за социјалну заштиту из буџета - ПРОЈЕКТИ  из области социјалне заштите</t>
  </si>
  <si>
    <t>Накнаде за социјалну заштиту из буџета - Боравак деце у предшколским установама</t>
  </si>
  <si>
    <t xml:space="preserve">Пољопривреда </t>
  </si>
  <si>
    <t>Субвенције јавним нефинансијским предузећима и организацијама - АГЕНЦИЈА ЗА ИТ, ГИС И КОМУНИКАЦИЈЕ ОПШТИНЕ ИНЂИЈА</t>
  </si>
  <si>
    <t>Субвенције јавним нефинансијским предузећима и организацијама - АГЕНЦИЈА ЗА ЕКОНОМСКИ РАЗВОЈ ОПШТИНЕ ИНЂИЈА</t>
  </si>
  <si>
    <t>Заштита животне средине некласификована на другом месту</t>
  </si>
  <si>
    <t>Накнаде за социјалну заштиту из буџета - За подстицај запошљавања</t>
  </si>
  <si>
    <t>Дотације невладиним организацијама-Социохуманитарне организације</t>
  </si>
  <si>
    <t>Услуге по уговору - Регионална развојна агенција Срем</t>
  </si>
  <si>
    <t>Дотације невладиним организацијама - Програми и пројекти у области културе</t>
  </si>
  <si>
    <t>Дотације невладиним организацијама - спортске организације и спортисти</t>
  </si>
  <si>
    <t>Субвенције јавним нефинансијским предузећима и организацијама - ПОСЛОВНО - ОБРАЗОВНИ ЦЕНТАР   ИНЂИЈА</t>
  </si>
  <si>
    <t>Програмска активност 0006 (ПА 0006)</t>
  </si>
  <si>
    <t>Функционисање установа примарне здравствене заштите</t>
  </si>
  <si>
    <t>УКУПНИ ПРИХОДИ</t>
  </si>
  <si>
    <t>Капитални трансфери од других нивоа власти у корист нивоа општине</t>
  </si>
  <si>
    <t>Приходи општ.орг. од споредне продаје доб.и услуга које врше државне нетржишне јединице</t>
  </si>
  <si>
    <t>Приходи од новчаних казни за прекршаје у корист нивоа Републике</t>
  </si>
  <si>
    <t>Мешовити и неодређени приходи у корист нивоа општина</t>
  </si>
  <si>
    <t xml:space="preserve">Специјализоване услуге - Услуге одржавања природних површина </t>
  </si>
  <si>
    <t>Субвенције јавним нефинансијским предузећима и организацијама - АГЕНЦИЈА ЗА РУРАЛНИ РАЗВОЈ ОПШТИНЕ ИНЂИЈА</t>
  </si>
  <si>
    <t>АДМИНИСТРАТИВНИ ТРАНСФЕРИ ИЗ БУЏЕТА И СРЕДСТВА РЕЗЕРВЕ</t>
  </si>
  <si>
    <t>Накнаде за социјалну заштиту из буџета-путни трошкови студената</t>
  </si>
  <si>
    <t>Накнаде за социјалну заштиту из буџета - Народна кухиња</t>
  </si>
  <si>
    <t>Дотације организацијама обавезног социјалног осигурања</t>
  </si>
  <si>
    <t>1.1. Отплата главнице домаћим јавним финансијским институцијама и пословним банкама</t>
  </si>
  <si>
    <t>Економска
класификација</t>
  </si>
  <si>
    <t>71</t>
  </si>
  <si>
    <t>711</t>
  </si>
  <si>
    <t>714</t>
  </si>
  <si>
    <t>712+713+716+719</t>
  </si>
  <si>
    <t>74</t>
  </si>
  <si>
    <t>7411</t>
  </si>
  <si>
    <t>7415</t>
  </si>
  <si>
    <t>772</t>
  </si>
  <si>
    <t>731+732</t>
  </si>
  <si>
    <t>733</t>
  </si>
  <si>
    <t>41</t>
  </si>
  <si>
    <t>42</t>
  </si>
  <si>
    <t>44</t>
  </si>
  <si>
    <t>45</t>
  </si>
  <si>
    <t>47</t>
  </si>
  <si>
    <t>48+49</t>
  </si>
  <si>
    <t>4631</t>
  </si>
  <si>
    <t>4632</t>
  </si>
  <si>
    <t>(7+8)-(4+5)</t>
  </si>
  <si>
    <t>92</t>
  </si>
  <si>
    <t>91</t>
  </si>
  <si>
    <t>911</t>
  </si>
  <si>
    <t>9113+9114</t>
  </si>
  <si>
    <t>912</t>
  </si>
  <si>
    <t>62</t>
  </si>
  <si>
    <t>61</t>
  </si>
  <si>
    <t>611</t>
  </si>
  <si>
    <t>6113+6114</t>
  </si>
  <si>
    <t>612</t>
  </si>
  <si>
    <t>Члан 7.</t>
  </si>
  <si>
    <t>(7-7411+8)-(4-44+5)</t>
  </si>
  <si>
    <t>92-62</t>
  </si>
  <si>
    <t>ПРИМАРНИ СУФИЦИТ (ДЕФИЦИТ) (УКУПНИ ПРИХОДИ УМАЊЕНИ ЗА НАПЛАЋЕНЕ КАМАТЕ МИНУС УКУПНИ РАСХОДИ УМАЊЕНИ ЗА ПЛАЋЕНЕ КАМАТЕ)</t>
  </si>
  <si>
    <t>УКУПНИ ФИСКАЛНИ РЕЗУЛТАТ (III+VI)</t>
  </si>
  <si>
    <t>Б.ПРИМАЊА И ИЗДАЦИ ПО ОСНОВУ ПРОДАЈЕ, ОДНОСНО НАБАВКЕ ФИНАНСИЈСКЕ ИМОВИНЕ И ДАТИХ КРЕДИТА</t>
  </si>
  <si>
    <t>IV. ПРИМАЊА ОД ПРОДАЈЕ ФИНАНСИЈСКЕ ИМОВИНЕ И ОТПЛАТЕ ДАТИХ КРЕДИТА</t>
  </si>
  <si>
    <t>VII. ПРИМАЊА ОД ЗАДУЖИВАЊА</t>
  </si>
  <si>
    <t>1. Примања од  домаћих задуживања</t>
  </si>
  <si>
    <t>1.1. Задуживање код јавних финасијских институција и пословних банака</t>
  </si>
  <si>
    <t>9111+9112+9115+9116+9117+9118+9119</t>
  </si>
  <si>
    <t>VIII. ОТПЛАТА ГЛАВНИЦЕ</t>
  </si>
  <si>
    <t>6111+6112+6115+6116+6117+6118+6119</t>
  </si>
  <si>
    <t>X. НЕТО ФИНАСИРАЊЕ (VI+VII-VIII-IX)=-III</t>
  </si>
  <si>
    <t>3. Меморандумске ставке за рефундацију расхода из претходне године</t>
  </si>
  <si>
    <t>Текући расходи</t>
  </si>
  <si>
    <t>В. ЗАДУЖИВАЊЕ И ОТПЛАТА ДУГА</t>
  </si>
  <si>
    <t>VI. ПРИМАЊА ПО ОСНОВУ ПРОДАЈЕ ФИНАНСИЈСКЕ ИМОВИНЕ И ОТПЛАТЕ КРЕДИТА МИНУС ИЗДАЦИ ПО ОСНОВУ ДАТИХ КРЕДИТА И НАБАВКЕ ФИНАСИЈСКЕ ИМОВИНЕ</t>
  </si>
  <si>
    <t>IX. ВИШАК ПРИХОДА И ПРИМАЊА - СУФИЦИТ (III+VI+VII-VIII)</t>
  </si>
  <si>
    <t>НАЗИВ ПРОГРАМА</t>
  </si>
  <si>
    <t>ШИФРА ПРОГРАМА</t>
  </si>
  <si>
    <t>ПРОГРАМ</t>
  </si>
  <si>
    <t>РАЗВОЈ ТУРИЗМА</t>
  </si>
  <si>
    <t>1502</t>
  </si>
  <si>
    <t>ЛОКАЛНИ ЕКОНОМСКИ РАЗВОЈ</t>
  </si>
  <si>
    <t>ЗАШТИТА ЖИВОТНЕ СРЕДИНЕ</t>
  </si>
  <si>
    <t>2001</t>
  </si>
  <si>
    <t>2002</t>
  </si>
  <si>
    <t>2003</t>
  </si>
  <si>
    <t>СОЦИЈАЛНА И ДЕЧИЈА ЗАШТИТА</t>
  </si>
  <si>
    <t>1201</t>
  </si>
  <si>
    <t>РАЗВОЈ СПОРТА И ОМЛАДИНЕ</t>
  </si>
  <si>
    <t>МЕМОРАНДУМСКЕ СТАВКЕ ЗА РЕФУНДАЦИЈУ РАСХОДА</t>
  </si>
  <si>
    <t>Меморандумске ставке за рефундацију расхода</t>
  </si>
  <si>
    <t>Приходи индиректних корисника буџетских средстава који се остварују додатним активностима</t>
  </si>
  <si>
    <t>ДОБРОВОВОЉНИ ТРАНСФЕРИ ОД ФИЗИЧКИХ И ПРАВНИХ ЛИЦА</t>
  </si>
  <si>
    <t>Текући добровољни трансфери од физичких и правних лица у корист нивоа општина</t>
  </si>
  <si>
    <t>ПРИМАЊА ОД ПРОДАЈЕ РОБЕ ЗА ДАЉУ ПРОДАЈУ</t>
  </si>
  <si>
    <t>Примања од продаје робе за даљу продају у корист нивоа општина</t>
  </si>
  <si>
    <t>Шифра</t>
  </si>
  <si>
    <t>Назив</t>
  </si>
  <si>
    <t>Циљ</t>
  </si>
  <si>
    <t>Индикатор</t>
  </si>
  <si>
    <t xml:space="preserve"> Програмска активност/  Пројекат</t>
  </si>
  <si>
    <t>2</t>
  </si>
  <si>
    <t>Усвојен просторни план града/општине</t>
  </si>
  <si>
    <t>Програм 3.  Локални економски развој</t>
  </si>
  <si>
    <t>Програм 4.  Развој туризма</t>
  </si>
  <si>
    <t>Програм 6.  Заштита животне средине</t>
  </si>
  <si>
    <t>Програм 8.  Предшколско васпитање</t>
  </si>
  <si>
    <t xml:space="preserve">Потпуни обухват основним  образовањем и  васпитањем </t>
  </si>
  <si>
    <t>Програм 11.  Социјална  и дечја заштита</t>
  </si>
  <si>
    <t xml:space="preserve">Унапређење заштите сиромашних </t>
  </si>
  <si>
    <t>Програм 14.  Развој спорта и омладине</t>
  </si>
  <si>
    <t xml:space="preserve">УКУПНИ РАСХОДИ ПО ПРОГРАМИМА </t>
  </si>
  <si>
    <t>Текући трансфери од других нивоа власти у корист нивоа општине</t>
  </si>
  <si>
    <t>У  К  У  П  Н  О</t>
  </si>
  <si>
    <t>РАСХОДИ ИСКАЗАНИ ПО ПРОГРАМСКОЈ КЛАСИФИКАЦИЈИ- ПОСЕБАН ДЕО ЦИЉЕВИ И ИНДИКАТОРИ</t>
  </si>
  <si>
    <t>Програмска активност 0004 (ПА 0004)</t>
  </si>
  <si>
    <t>0602-0004</t>
  </si>
  <si>
    <t>IV</t>
  </si>
  <si>
    <t>472</t>
  </si>
  <si>
    <t>Накнаде за социјалну заштиту из буџета - Јавни превоз</t>
  </si>
  <si>
    <t>416</t>
  </si>
  <si>
    <t>Трансфери од осталих нивоа власти</t>
  </si>
  <si>
    <t>0101-0002</t>
  </si>
  <si>
    <t>Субвенције јавним нефинансијским предузећима и организацијама -
БУЏЕТСКИ ФОНД ЗА ПОЉОПРИВРЕДУ И РУРАЛНИ РАЗВОЈ ОПШТИНЕ ИНЂИЈА</t>
  </si>
  <si>
    <t xml:space="preserve">Специјализоване услуге </t>
  </si>
  <si>
    <t>Остале новчане казне, пенали и приходи од одузете имовинске користи у корист нивоа републике</t>
  </si>
  <si>
    <t>Специјализоване услуге - ЈП за сакупљање и одлагање отпада и одржавање депонија "ИНГРИН"</t>
  </si>
  <si>
    <t>Порези, обавезне таксе, казне и пенали - Накнада за одводњавање</t>
  </si>
  <si>
    <t>2101-0001</t>
  </si>
  <si>
    <t>Функционисање Скупштине</t>
  </si>
  <si>
    <t>Општинско/градско правобранилаштво</t>
  </si>
  <si>
    <t>ПРОГРАМ 16 - ПОЛИТИЧКИ СИСТЕМ ЛОКАЛНЕ САМОУПРАВЕ</t>
  </si>
  <si>
    <t>2101</t>
  </si>
  <si>
    <t>ПРОГРАМ 15 - ОПШТЕ УСЛУГЕ ЛОКАЛНЕ САМОУПРАВЕ</t>
  </si>
  <si>
    <t>2101-0002</t>
  </si>
  <si>
    <t>Функционисање извршних органа</t>
  </si>
  <si>
    <t>0602-0009</t>
  </si>
  <si>
    <t>Текућа буџетска резерва</t>
  </si>
  <si>
    <t>Стална буџетска резерва</t>
  </si>
  <si>
    <t>Подршка реализацији програма Црвеног крста</t>
  </si>
  <si>
    <t>ПРОГРАМ 11 - СОЦИЈАЛНА И ДЕЧИЈА ЗАШТИТА</t>
  </si>
  <si>
    <t>Унапређење привредног  и инвестиционог амбијента</t>
  </si>
  <si>
    <t>1201-0003</t>
  </si>
  <si>
    <t>Унапређење система очувања и представљања културно-историјског наслеђа</t>
  </si>
  <si>
    <t>1201-0004</t>
  </si>
  <si>
    <t>Остваривање и унапређивање јавног интереса у области јавног информисања</t>
  </si>
  <si>
    <t>Функционисање месних заједница</t>
  </si>
  <si>
    <t xml:space="preserve">Промоција туристичке понуде </t>
  </si>
  <si>
    <t>Унапређење привредног и инвестиционог амбијента</t>
  </si>
  <si>
    <t>Јачање културне продукције и  уметничког стваралаштва</t>
  </si>
  <si>
    <t>Подршка реализацији програма  Црвеног крста</t>
  </si>
  <si>
    <t>ПРОГРАМ 10 - СРЕДЊЕ ОБРАЗОВАЊЕ И ВАСПИТАЊЕ</t>
  </si>
  <si>
    <t>ПРОГРАМ 9 - ОСНОВНО ОБРАЗОВАЊЕ И ВАСПИТАЊЕ</t>
  </si>
  <si>
    <t>ПРОГРАМ 12 -  ЗДРАВСТВЕНА ЗАШТИТА</t>
  </si>
  <si>
    <t>Управљање/одржавање јавним осветљењем</t>
  </si>
  <si>
    <t>ПРОГРАМ 7 - ОРГАНИЗАЦИЈА САОБРАЋАЈА И САОБРАЋАЈНА ИНФРАСТРУКТУРА</t>
  </si>
  <si>
    <t>Просторно и урбанистичко планирање</t>
  </si>
  <si>
    <t>1102</t>
  </si>
  <si>
    <t>ПРОГРАМ 2 - КОМУНАЛНЕ ДЕЛАТНОСТИ</t>
  </si>
  <si>
    <t>ПРОГРАМ 1 - УРБАНИЗАМ И ПРОСТОРНО ПЛАНИРАЊЕ</t>
  </si>
  <si>
    <t>1102-0001</t>
  </si>
  <si>
    <t>ПРОГРАМ 5 -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</si>
  <si>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</si>
  <si>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</si>
  <si>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</si>
  <si>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1102-0002</t>
  </si>
  <si>
    <t>Одржавање јавних зелених површина</t>
  </si>
  <si>
    <t>Јавни градски и приградски превоз путника</t>
  </si>
  <si>
    <t>1301-0004</t>
  </si>
  <si>
    <t>Функционисање локалних спортских установа</t>
  </si>
  <si>
    <t>Услуге по уговору - Поклони за истакнуте ученике и спортисте</t>
  </si>
  <si>
    <t>"ИНЂИЈА ПУТ" ИНЂИЈА</t>
  </si>
  <si>
    <t xml:space="preserve">Специјализоване услуге-Видео надзор </t>
  </si>
  <si>
    <t>Субвенције приватним предузећима</t>
  </si>
  <si>
    <t xml:space="preserve">Планирање, уређење и коришћење простора у локалној заједници </t>
  </si>
  <si>
    <t xml:space="preserve">Проценат покривености територије урбанистичком планском документацијом </t>
  </si>
  <si>
    <t xml:space="preserve">Повећање покривености територије планском и урбанистичком документацијом </t>
  </si>
  <si>
    <t xml:space="preserve">Адекватан квалитет пружених услуга уређења и одржавања јавних зелених површина </t>
  </si>
  <si>
    <t xml:space="preserve">Динамика уређења јавних зелених површина </t>
  </si>
  <si>
    <t xml:space="preserve">Повећање запослености на територији општине </t>
  </si>
  <si>
    <t xml:space="preserve">Број становника који су запослени на новим радним местима а налазили су се на евиденцији НСЗ </t>
  </si>
  <si>
    <t xml:space="preserve">Подстицаји општине за развој предузетништва </t>
  </si>
  <si>
    <t xml:space="preserve">Број новооснованих предузећа на територији општине уз учешће подстицаја локалне самоуправе у односу на укупан број новооснованих предузетничких радњи </t>
  </si>
  <si>
    <t xml:space="preserve">Повећање прихода од туризма </t>
  </si>
  <si>
    <t xml:space="preserve">Проценат повећања укупног броја гостију </t>
  </si>
  <si>
    <t xml:space="preserve">Повећање квалитета туристичке понуде и услуге </t>
  </si>
  <si>
    <t>Проценат реализације програма развоја туризма општине у односу на годишњи план</t>
  </si>
  <si>
    <t xml:space="preserve">Адекватна промоција туристичке понуде општине на циљаним тржиштима </t>
  </si>
  <si>
    <t xml:space="preserve">Број дистрибуираног промотивног материјала </t>
  </si>
  <si>
    <t xml:space="preserve">Програм 5.  Пољопривреда и рурални развој </t>
  </si>
  <si>
    <t xml:space="preserve">Раст производње и стабилност дохотка произвођача </t>
  </si>
  <si>
    <t xml:space="preserve">Стварање услова за развој и унапређење пољопривредне производње </t>
  </si>
  <si>
    <t xml:space="preserve">Број учесника едукација </t>
  </si>
  <si>
    <t xml:space="preserve">Број регистрованих пољопривредних газдинстава који су корисници мера руралног развоја у односу на укупан број пољопривредних газдинстава </t>
  </si>
  <si>
    <t xml:space="preserve">Проценат територије под заштитом III категорије </t>
  </si>
  <si>
    <t>0401-0004</t>
  </si>
  <si>
    <t xml:space="preserve">Адекватан квалитет пружених услуга одвођења отпадних вода </t>
  </si>
  <si>
    <t xml:space="preserve">Број интервенција на канализационој мрежи </t>
  </si>
  <si>
    <t xml:space="preserve">Спровођење редовних мерења на територији општине и испуњење обавеза у складу са законима </t>
  </si>
  <si>
    <t xml:space="preserve">Програм 7.  Организација саобраћаја и саобраћајна инфраструктура </t>
  </si>
  <si>
    <t xml:space="preserve">Повећање безбедности учесника у саобраћају и смањење броја саобраћајних незгода  </t>
  </si>
  <si>
    <t xml:space="preserve">Број повређених људи </t>
  </si>
  <si>
    <t xml:space="preserve">Опремање и одржавање саобраћајне сигнализације на путевима и улицама </t>
  </si>
  <si>
    <t xml:space="preserve">Дужина хоризонталне саобраћајне сигнализације ( у км) </t>
  </si>
  <si>
    <t>0701-0004</t>
  </si>
  <si>
    <t xml:space="preserve">Јавни градски и приградски превоз путника </t>
  </si>
  <si>
    <t xml:space="preserve">Адекватан квалитет пружених услуга јавног превоза </t>
  </si>
  <si>
    <t xml:space="preserve">Просечна старост возила јавног превоза </t>
  </si>
  <si>
    <t xml:space="preserve">Повећање обухвата деце предшколским васпитањем и образовањем </t>
  </si>
  <si>
    <t xml:space="preserve">Проценат уписане деце у односу на број укупно пријављење деце </t>
  </si>
  <si>
    <t xml:space="preserve">Унапређења квалитета предшколског образовања и васпитања </t>
  </si>
  <si>
    <t xml:space="preserve">Број објеката у којима су извршена инвестициона улагања на годишњем нивоу , у односу на укупан број објеката ПУ </t>
  </si>
  <si>
    <t xml:space="preserve">Програм 9.  Основно образовање и васпитање </t>
  </si>
  <si>
    <t xml:space="preserve">Обухават деце основним образовањем ( разложено према полу) </t>
  </si>
  <si>
    <t xml:space="preserve">Унапређење квалитета образовања и васпитања у основним школама </t>
  </si>
  <si>
    <t xml:space="preserve">Број учесника који похађају вананаставне активности у односу на укупан број учесника </t>
  </si>
  <si>
    <t xml:space="preserve">Програм 10. Средње образовање и васпитање </t>
  </si>
  <si>
    <t xml:space="preserve">Повећање обухвата средњешколског образовања </t>
  </si>
  <si>
    <t xml:space="preserve">Број деце која су обухваћена средњим образоваењем ( разложено по полу) </t>
  </si>
  <si>
    <t xml:space="preserve">Унапређење квалитета образовања у средњим школама </t>
  </si>
  <si>
    <t xml:space="preserve">Број талентоване деце подржане од стране општине у односу на укупан број деце у школама </t>
  </si>
  <si>
    <t xml:space="preserve">Повећање доступности и права социјалне заштите </t>
  </si>
  <si>
    <t xml:space="preserve">Проценат корисника локалних социјалних услуга у односу на укупан број корисника социјалне и дечје заштите </t>
  </si>
  <si>
    <t xml:space="preserve">Број корисника једнократне новчане помоћи у односу на укупан број грађана </t>
  </si>
  <si>
    <t xml:space="preserve">Социјално деловање - олакшавање људске патње пружањем неопходне ургентне помоћи лицима у невољи , развијањем солидарности међу људима , организовањем различитих облика помоћи </t>
  </si>
  <si>
    <t xml:space="preserve">Број волонтера Црвеног крста </t>
  </si>
  <si>
    <t xml:space="preserve">Унапређење услуга социјалне заштите за децу и породицу </t>
  </si>
  <si>
    <t xml:space="preserve">Број корисника услуга </t>
  </si>
  <si>
    <t>Програм 12.  Здравствена заштита</t>
  </si>
  <si>
    <t xml:space="preserve">Унапређење здравља становништва </t>
  </si>
  <si>
    <t xml:space="preserve">Покривеност становништва примарном здравственом заштитом </t>
  </si>
  <si>
    <t xml:space="preserve">Унапређење доступности , квалитета и ефикасности ПЗЗ </t>
  </si>
  <si>
    <t xml:space="preserve">Број обраћања саветнику за заштите права пацијената </t>
  </si>
  <si>
    <t xml:space="preserve">Програм 13.  Развој културе и информисања </t>
  </si>
  <si>
    <t xml:space="preserve">Подстицање развоја културе </t>
  </si>
  <si>
    <t xml:space="preserve">Укупан број посетилаца на свим културним догађајима који су одржани </t>
  </si>
  <si>
    <t xml:space="preserve">Обезбеђење редовног функционисања установа културе </t>
  </si>
  <si>
    <t xml:space="preserve">Број запослених у установама културе у односу на укупан број запсолених у ЈЛС </t>
  </si>
  <si>
    <t xml:space="preserve">Унапређење разноврсности културне понуде </t>
  </si>
  <si>
    <t xml:space="preserve">Број програма и пројеката удружења грађана подржаних од стране општине </t>
  </si>
  <si>
    <t xml:space="preserve">Повећана понуда квалитетних медијских садржаја из области друштвеног живота локалне заједнице </t>
  </si>
  <si>
    <t xml:space="preserve">Број различитих тематских типова програма за боље информисање </t>
  </si>
  <si>
    <t xml:space="preserve">Обезбеђење услова за бављење спортом свих грађана и грађанки општине </t>
  </si>
  <si>
    <t xml:space="preserve">Број чланова спортских организација и удружења </t>
  </si>
  <si>
    <t xml:space="preserve">Унапређење рекреативног спорта </t>
  </si>
  <si>
    <t xml:space="preserve">Број програма омасовљења женског спорта </t>
  </si>
  <si>
    <t xml:space="preserve">Обезбеђивање услова за рад установа из области спорта </t>
  </si>
  <si>
    <t xml:space="preserve">Степен искоришћености капацитета установа </t>
  </si>
  <si>
    <t xml:space="preserve">Програм 15. Опште услуге локалне самоуправе </t>
  </si>
  <si>
    <t xml:space="preserve">Суфицит или дефицит локалног буџета </t>
  </si>
  <si>
    <t xml:space="preserve">Функционисање управе </t>
  </si>
  <si>
    <t xml:space="preserve">Број решених предмета по запосленом </t>
  </si>
  <si>
    <t xml:space="preserve">Број иницијатива/ предлога месних заједница према општини у вези са питањима од интереса за локално становништво </t>
  </si>
  <si>
    <t xml:space="preserve">Заштита имовинских права и интереса општине </t>
  </si>
  <si>
    <t xml:space="preserve">Број решених предмета у односу на укупан број предмета на годишњем нивоу </t>
  </si>
  <si>
    <t xml:space="preserve">Програм 16. Политички систем локалне самоуправе </t>
  </si>
  <si>
    <t xml:space="preserve">Ефикасно и ефективно функционисање органа политичког система локалне самоуправе </t>
  </si>
  <si>
    <t xml:space="preserve">Функционисање локалне скупштине </t>
  </si>
  <si>
    <t xml:space="preserve">Број усвојених аката </t>
  </si>
  <si>
    <t xml:space="preserve">Функционисање извршних органа </t>
  </si>
  <si>
    <t>0501</t>
  </si>
  <si>
    <t>УРБАНИЗАМ И ПРОСТОРНО ПЛАНИРАЊЕ</t>
  </si>
  <si>
    <t>КОМУНАЛНЕ ДЕЛАТНОСТИ</t>
  </si>
  <si>
    <t>ПОЉОПРИВРЕДА И РУРАЛНИ РАЗВОЈ</t>
  </si>
  <si>
    <t>ОРГАНИЗАЦИЈА САОБРАЋАЈА И САОБРАЋАЈНА ИНФРАСТРУКТУРА</t>
  </si>
  <si>
    <t>ПРЕДШКОЛСКО ВАСПИТАЊЕ И ОБРАЗОВАЊЕ</t>
  </si>
  <si>
    <t>ОСНОВНО ОБРАЗОВАЊЕ И ВАСПИТАЊЕ</t>
  </si>
  <si>
    <t>СРЕДЊЕ ОБРАЗОВАЊЕ И ВАСПИТАЊЕ</t>
  </si>
  <si>
    <t>ЗДРАВСТВЕНА ЗАШТИТА</t>
  </si>
  <si>
    <t>РАЗВОЈ КУЛТУРЕ И ИНФОРМИСАЊА</t>
  </si>
  <si>
    <t>ОПШТЕ УСЛУГЕ ЛОКАЛНЕ САМОУПРАВЕ</t>
  </si>
  <si>
    <t>ПОЛИТИЧКИ СИСТЕМ ЛОКАЛНЕ САМОУПРАВЕ</t>
  </si>
  <si>
    <t>ЕНЕРГЕТСКА ЕФИКАСНОСТ И ОБНОВЉИВИ ИЗВОРИ ЕНЕРГИЈЕ</t>
  </si>
  <si>
    <t>512</t>
  </si>
  <si>
    <t>Дотације невладиним организацијама - превоз спортиста</t>
  </si>
  <si>
    <t>Управљање отпадним водама</t>
  </si>
  <si>
    <t>16</t>
  </si>
  <si>
    <t>Родитељски динар за ваннаставне активности</t>
  </si>
  <si>
    <t>Накнаде за социјалну заштиту из буџета -Финансирање вантелесне оплодње</t>
  </si>
  <si>
    <t>ПРОГРАМ 13 - РАЗВОЈ КУЛТУРЕ И ИНФОРМИСАЊА</t>
  </si>
  <si>
    <t xml:space="preserve">Коришћење пољопривредних површина у односу на укупне пољопривредне површине </t>
  </si>
  <si>
    <t xml:space="preserve">Унапређење заштите природе </t>
  </si>
  <si>
    <t xml:space="preserve">Број спроведених мерења количина комуналног отпада у складу са Законом о управљању отпадом </t>
  </si>
  <si>
    <t>Одрживо управно и финансијско функционисање општине у складу са надлежностима и пословима локалне самоуправе</t>
  </si>
  <si>
    <t xml:space="preserve">Обезбеђено задовољавање потреба и интереса локалног становништва деловањем месних заједница </t>
  </si>
  <si>
    <t>Обезбеђење услуге смештаја</t>
  </si>
  <si>
    <t>Јачање културне продукције и уметничког стваралаштва</t>
  </si>
  <si>
    <t>Зграде и грађевински објекти</t>
  </si>
  <si>
    <t>Унапређење административних процедура и развој адекватних сервиса и услуга за пружање подршке постојећој привреди</t>
  </si>
  <si>
    <t>Број унапређених процедура ради лакшег пословања привреде на локалном нивоу</t>
  </si>
  <si>
    <t>УКУПНО  ПРОГРАМСКА АКТИВНОСТ 0701-0004</t>
  </si>
  <si>
    <t>421</t>
  </si>
  <si>
    <t>06</t>
  </si>
  <si>
    <t>Донације од међународних организација</t>
  </si>
  <si>
    <t>УКУПНО  ПРОГРАМСКА АКТИВНОСТ 0602-0009</t>
  </si>
  <si>
    <t>УКУПНО  ПРОГРАМСКА АКТИВНОСТ 0602-0010</t>
  </si>
  <si>
    <t>УКУПНО  ПРОГРАМСКА АКТИВНОСТ 0901-0005</t>
  </si>
  <si>
    <t>Дотације невладиним организацијама - Верске заједнице</t>
  </si>
  <si>
    <t>УКУПНО  ПРОГРАМСКА АКТИВНОСТ 1501-0001</t>
  </si>
  <si>
    <t>УКУПНО  ПРОГРАМСКА АКТИВНОСТ 1201-0004</t>
  </si>
  <si>
    <t>УКУПНО  ПРОГРАМСКА АКТИВНОСТ 1201-0003</t>
  </si>
  <si>
    <t>Услуге по уговору - Информисање</t>
  </si>
  <si>
    <t>УКУПНО  ПРОГРАМСКА АКТИВНОСТ 1301-0001</t>
  </si>
  <si>
    <t>УКУПНО  ПРОГРАМСКА АКТИВНОСТ 0602-0001</t>
  </si>
  <si>
    <t>УКУПНО  ПРОГРАМСКА АКТИВНОСТ 0602-0002</t>
  </si>
  <si>
    <t>УКУПНО  ПРОГРАМСКА АКТИВНОСТ 2003-0001</t>
  </si>
  <si>
    <t>УКУПНО  ПРОГРАМСКА АКТИВНОСТ 2002-0001</t>
  </si>
  <si>
    <t>УКУПНО  ПРОГРАМСКА АКТИВНОСТ 2001-0001</t>
  </si>
  <si>
    <t>УКУПНО ПРОГРАМСКА АКТИВНОСТ 1501-0001</t>
  </si>
  <si>
    <t>УКУПНО  ПРОГРАМСКА АКТИВНОСТ 0901-0001</t>
  </si>
  <si>
    <t>УКУПНО  ПРОГРАМСКА АКТИВНОСТ 0901-0006</t>
  </si>
  <si>
    <t>УКУПНО  ПРОГРАМСКА АКТИВНОСТ 0901-0002</t>
  </si>
  <si>
    <t>УКУПНО  ПРОГРАМСКА АКТИВНОСТ 1801-0001</t>
  </si>
  <si>
    <t>УКУПНО  ПРОГРАМСКА АКТИВНОСТ 0701-0002</t>
  </si>
  <si>
    <t>УКУПНО  ПРОГРАМСКА АКТИВНОСТ 0101-0001</t>
  </si>
  <si>
    <t>УКУПНО  ПРОГРАМСКА АКТИВНОСТ 0101-0002</t>
  </si>
  <si>
    <t>УКУПНО  ПРОГРАМСКА АКТИВНОСТ 0401-0005</t>
  </si>
  <si>
    <t>ОПИС</t>
  </si>
  <si>
    <t>УКУПНО  ПРОГРАМСКА АКТИВНОСТ 1501-0003</t>
  </si>
  <si>
    <t>УКУПНО  ПРОГРАМСКА АКТИВНОСТ 2101-0002</t>
  </si>
  <si>
    <t>УКУПНО  ПРОГРАМСКА АКТИВНОСТ 2101-0001</t>
  </si>
  <si>
    <t>УКУПНО  ПРОГРАМСКА АКТИВНОСТ 0602-0004</t>
  </si>
  <si>
    <t>УКУПНО ЗА ПРОЈЕКАТ 2 "ИЗРАДА СПОМЕН ОБЕЛЕЖЈА"</t>
  </si>
  <si>
    <t>УКУПНО  ПРОГРАМСКА АКТИВНОСТ 1301-0004</t>
  </si>
  <si>
    <t>УКУПНО  ПРОГРАМСКА АКТИВНОСТ 1102-0001</t>
  </si>
  <si>
    <t>УКУПНО  ПРОГРАМСКА АКТИВНОСТ 0401-0004</t>
  </si>
  <si>
    <t>УКУПНО  ПРОГРАМСКА АКТИВНОСТ 1101-0001</t>
  </si>
  <si>
    <t>УКУПНО  ПРОГРАМСКА АКТИВНОСТ 1102-0002</t>
  </si>
  <si>
    <t>Приходи од продаје добара и услуга од стране тржишних организација у корист нивоа Републике</t>
  </si>
  <si>
    <t>Накнада штете за повреде или штету нанету од стране државних органа</t>
  </si>
  <si>
    <t xml:space="preserve">ПРОГРАМ 17 - ЕНЕРГЕТСКА ЕФИКАСНОСТ И ОБНОВЉИВИ ИЗВОРИ ЕНЕРГИЈЕ </t>
  </si>
  <si>
    <t>482</t>
  </si>
  <si>
    <t>Порези, обавезне таксе, казне, пенали и камате</t>
  </si>
  <si>
    <t xml:space="preserve">Програм 17. Енергетска ефикасност и обновљиви извори енергије </t>
  </si>
  <si>
    <t>Једнократне помоћи и други облици помоћи</t>
  </si>
  <si>
    <t>УЛИЧНА РАСВЕТА</t>
  </si>
  <si>
    <t>ПРОГРАМ 8 - ПРЕДШКОЛСКО ВАСПИТАЊЕ И ОБРАЗОВАЊЕ</t>
  </si>
  <si>
    <t>Подршка деци и породици са децом</t>
  </si>
  <si>
    <t>Породични и домски смештај, прихватилишта и друге врсте смештаја</t>
  </si>
  <si>
    <t>Управљање и одржавање саобраћајне инфраструктуре</t>
  </si>
  <si>
    <t>Подршка економском развоју и промоцији предузетништва</t>
  </si>
  <si>
    <t>0401-0003</t>
  </si>
  <si>
    <t>Заштита природе</t>
  </si>
  <si>
    <t xml:space="preserve">Нематеријална имовина </t>
  </si>
  <si>
    <t>08</t>
  </si>
  <si>
    <t xml:space="preserve">Добровољни трансфери од физичких и правних лица </t>
  </si>
  <si>
    <t>Накнаде за социјалну заштиту из буџета --Центар за социјални рад "Дунав"</t>
  </si>
  <si>
    <t>Специјализоване услуге - Дан ослобођења Инђије</t>
  </si>
  <si>
    <t>Специјализоване услуге - Дан ослобођења у Првом светском рату</t>
  </si>
  <si>
    <t>Специјализоване услуге - Остале манифестације од значаја за Општину Инђија</t>
  </si>
  <si>
    <t>Накнаде за социјалну заштиту из буџета - Треће дете</t>
  </si>
  <si>
    <t>Зграде и грађевински објекти  - пројектна документација</t>
  </si>
  <si>
    <t>Зграде и грађевински објекти - прва фаза</t>
  </si>
  <si>
    <t>441</t>
  </si>
  <si>
    <t>444</t>
  </si>
  <si>
    <t>Специјализоване услуге - Градска слава Општине Инђија - Духови</t>
  </si>
  <si>
    <t xml:space="preserve">Накнаде  из буџета за становање и живот </t>
  </si>
  <si>
    <t>Специјализоване услуге -Фактурисање</t>
  </si>
  <si>
    <t>Специјализоване услуге - Фактурисање</t>
  </si>
  <si>
    <t>Специјализоване услуге -  Фактурисање</t>
  </si>
  <si>
    <t>Дотације организацијама обавезног социјалног осигурања - Здравство</t>
  </si>
  <si>
    <t>Субвенције јавним нефинансијским предузећима и организацијама</t>
  </si>
  <si>
    <t>Приходи од продаје добара и услуга или закупа од стране тржишних организација у корист нивоа општина</t>
  </si>
  <si>
    <t xml:space="preserve">Средства из буџета </t>
  </si>
  <si>
    <t>Унапређење заштите природних вредности</t>
  </si>
  <si>
    <t>УКУПНО  ПРОГРАМСКА АКТИВНОСТ 0401-0003</t>
  </si>
  <si>
    <t>Унапређење руралног развоја</t>
  </si>
  <si>
    <t>Функционисање и остваривање предшколског васпитања и образовања</t>
  </si>
  <si>
    <t>функционисање средњих школа</t>
  </si>
  <si>
    <t>Просечан број дана по кориснику услуге</t>
  </si>
  <si>
    <t xml:space="preserve">Унапређење презентације  културног  наслеђа  </t>
  </si>
  <si>
    <t>Број реализованих програма који промовишу локално културно историјског наслеђа у односу на број планираних програма</t>
  </si>
  <si>
    <t xml:space="preserve">ПРЕДСЕДНИК ОПШТИНЕ </t>
  </si>
  <si>
    <t>ОПШТИНСКО ВЕЋЕ</t>
  </si>
  <si>
    <t>Спортске стипендије</t>
  </si>
  <si>
    <t>ПРАВОБРАНИЛАШТВО ОПШТИНЕ ИНЂИЈА</t>
  </si>
  <si>
    <t>10</t>
  </si>
  <si>
    <t>Примања од домаћих задуживања</t>
  </si>
  <si>
    <t>Примања од задуживања од пословних банака у земљи у корист нивоа општина</t>
  </si>
  <si>
    <t>ПРИМАЊА ОД ЗАДУЖИВАЊА ОД ПОСЛОВНИХ БАНАКА У ЗЕМЉИ</t>
  </si>
  <si>
    <t>V. ИЗДАЦИ ПО ОСНОВУ ДАТИХ ПОЗАЈМИЦА И НАБАВКЕ ФИНАСИЈСКЕ ИМОВИНЕ</t>
  </si>
  <si>
    <t>Специјализоване услуге - Буџетски фонд за заштиту животне средине (дератизација, запрашивање комараца, заштита од амброзије и друго)</t>
  </si>
  <si>
    <t>Специјализоване услуге - Игре без граница</t>
  </si>
  <si>
    <t>Примања од продаје непокретности у корист нивоа општина</t>
  </si>
  <si>
    <t>ПРИМАЊА ОД ПРОДАЈЕ НЕПОКРЕТНОСТИ</t>
  </si>
  <si>
    <t>Услуге по уговору - Торбе за ђаке прваке</t>
  </si>
  <si>
    <t xml:space="preserve">Услуге по уговору - Израда софтвера, програмска презентација Општине Инђија </t>
  </si>
  <si>
    <t>1102-0004</t>
  </si>
  <si>
    <t>Зоохигијена</t>
  </si>
  <si>
    <t>УКУПНО  ПРОГРАМСКА АКТИВНОСТ 1102-0004</t>
  </si>
  <si>
    <t xml:space="preserve">Повећање покривености територије комуналним делатностима одржавања јавних зелених површина, одржавање чистоће на јавним површинама јавне намене и зоохигијене </t>
  </si>
  <si>
    <t>Број м2 територије покривен услугом зоохигијене у односу на укупан број м2 територије</t>
  </si>
  <si>
    <t>0602-0003</t>
  </si>
  <si>
    <t>Сервисирање јавног дуга</t>
  </si>
  <si>
    <t>УКУПНО  ПРОГРАМСКА АКТИВНОСТ 0602-0003</t>
  </si>
  <si>
    <t>ПРИМАЊА ОД ПРОДАЈЕ ПОКРЕТНИХ СТВАРИ</t>
  </si>
  <si>
    <t>Примања од продаје покретних ствари у корист нивоа општина</t>
  </si>
  <si>
    <t>Додатни приходи и приходи
 индиректних корисника</t>
  </si>
  <si>
    <t>Извори</t>
  </si>
  <si>
    <t>9</t>
  </si>
  <si>
    <t>V</t>
  </si>
  <si>
    <t>УКУПНО за главу 4</t>
  </si>
  <si>
    <t>УКУПНО за главу 5</t>
  </si>
  <si>
    <t>*</t>
  </si>
  <si>
    <t>0501-0001</t>
  </si>
  <si>
    <t>Унапређење и побољшање енергетске ефикасности и употреба обновљивих извора енергије</t>
  </si>
  <si>
    <t>УКУПНО  ПРОГРАМСКА АКТИВНОСТ 0501-0001</t>
  </si>
  <si>
    <t>УКУПНО ЗА ПРОЈЕКАТ</t>
  </si>
  <si>
    <t>Накнаде за социјалну заштиту из буџета - додатна образовна, здравствена и социјална подршка</t>
  </si>
  <si>
    <t>Специјализоване услуге - Летњи музички фестивал</t>
  </si>
  <si>
    <t>ПРОЈЕКАТ  - ПОДРШКА ДЕЦИ И ПОРОДИЦАМА СА ДЕЦОМ ОШТЕЋЕНОМ У РАЗВОЈУ - ИНО ПРОЈЕКАТ</t>
  </si>
  <si>
    <t>ПРОЈЕКАТ  - ПОДРШКА ДЕЦИ И ПОРОДИЦАМА СА ДЕЦОМ ОШТЕЋЕНОМ У РАЗВОЈУ</t>
  </si>
  <si>
    <t>УКУПНО РАСХОДИ</t>
  </si>
  <si>
    <t xml:space="preserve">УКУПНО ЗА ПРОЈЕКАТ </t>
  </si>
  <si>
    <t>УКУПНО ЗА ГЛАВУ 2</t>
  </si>
  <si>
    <t>ПРОЈЕКАТ  - Израда техничке документације и извођење радова на изградњи саобраћајнице са пратећом инфраструктуром и јавном расветом у Улици Нова 2 Инђија - прва фаза</t>
  </si>
  <si>
    <t>Комунална такса за приређивање музичког програма у угоститељским објектима</t>
  </si>
  <si>
    <t>Накнаде за коришћење природних добара</t>
  </si>
  <si>
    <t>ПРОЈЕКАТ Учешће у изградњи средњенапонског далековода од Новог Сланкамена до Сурдука</t>
  </si>
  <si>
    <t>ПРОЈЕКАТ  - Дунавско село "Риверленд"</t>
  </si>
  <si>
    <t>463</t>
  </si>
  <si>
    <t>464</t>
  </si>
  <si>
    <t>515</t>
  </si>
  <si>
    <t>499</t>
  </si>
  <si>
    <t>Дотације невладиним организацијама - инвестиције</t>
  </si>
  <si>
    <t>ПРОЈЕКАТ Израда пројектне документације за уређење парка Проте Радослава Марковића</t>
  </si>
  <si>
    <t>ПРОЈЕКАТ Израда пројектне документације за уређење парка са леве стране Новосадске улице у смеру ка Новом Саду</t>
  </si>
  <si>
    <t>ПРОЈЕКАТ Израда пројектне документације за уређење парка са десне стране Новосадске улице у смеру ка Новом Саду</t>
  </si>
  <si>
    <t>ПРОЈЕКАТ Израда пројектне документације за уређење парка код железничке станице</t>
  </si>
  <si>
    <t>ПРОЈЕКАТ Извођење радова на реконструкцији уређења паркова по пројектној документацији</t>
  </si>
  <si>
    <t>Стамбена подршка</t>
  </si>
  <si>
    <t>1101-0004</t>
  </si>
  <si>
    <t>УКУПНО за главу 3</t>
  </si>
  <si>
    <t>Рекреација, култура и вере некласификоване на другом месту</t>
  </si>
  <si>
    <t>УКУПНО за главу 1</t>
  </si>
  <si>
    <t>Члан 2.</t>
  </si>
  <si>
    <t>1301-0005</t>
  </si>
  <si>
    <t>Спровођење омладинске политике</t>
  </si>
  <si>
    <t>УКУПНО  ПРОГРАМСКА АКТИВНОСТ 1301-0005</t>
  </si>
  <si>
    <t>1801-0003</t>
  </si>
  <si>
    <t>УКУПНО  ПРОГРАМСКА АКТИВНОСТ 1803-0003</t>
  </si>
  <si>
    <t>ПРОЈЕКАТ - Израда пројектне документације за изградњу јавне расвете у индустријској зони  Бешка</t>
  </si>
  <si>
    <t>ПРОЈЕКАТ - Санација јавног осветљења у насељеном месту Јарковци у општини Инђија</t>
  </si>
  <si>
    <t>ПРОЈЕКАТ "Елаборат енергетске ефикасности зграде Центра за социјални рад "Дунав" у Инђији</t>
  </si>
  <si>
    <t>ПРОЈЕКАТ  "Израда пројектне документације за санацију и извођење радова инвестиционог одржавања и унапређења енергетске ефикасности и противпожарне заштите на објекту техничке школе и гимназије у Инђији"</t>
  </si>
  <si>
    <t xml:space="preserve">УКУПНО  ПРОЈЕКАТ </t>
  </si>
  <si>
    <t>ПРОЈЕКАТ  - Санација отвореног школског терена у ОШ "Бранко Радичевић" у Марадику</t>
  </si>
  <si>
    <t>ПРОЈЕКАТ  - Завршетак изградње спортске хале у Инђији - ПАРТЕРНО УРЕЂЕЊЕ</t>
  </si>
  <si>
    <t>ПРОЈЕКАТ - Изградња спортске сале у Инђији - IV фаза</t>
  </si>
  <si>
    <t>ПРОЈЕКАТ - Израда пројекта и изградња на спортским теренима у Лејама - прва фаза</t>
  </si>
  <si>
    <t xml:space="preserve">ПРОЈЕКАТ - Уређење градског  базена </t>
  </si>
  <si>
    <t>ПРОЈЕКАТ - Израда пројектне документације реконструкције стадиона Хајдук у Бешки</t>
  </si>
  <si>
    <t>ПРОЈЕКАТ  - Изградња спортске хале у Бешки прва фаза</t>
  </si>
  <si>
    <t>ПРОЈЕКАТ  - Израда плана детаљне регулације дела блока 9 у насељу Бешка намењеном за спортско рекреативне садржаје и изградњу спортске сале</t>
  </si>
  <si>
    <t xml:space="preserve">ПРОЈЕКАТ  - Израда пројектне документације и реконструкција амбуланте у Бешки </t>
  </si>
  <si>
    <t xml:space="preserve">УКУПНО ЗА ПРОЈЕКАТ  </t>
  </si>
  <si>
    <t>ПРОЈЕКАТ  - ФИНАНСИРАЊЕ УСЛУГА СОЦИЈАЛНЕ ЗАШТИТЕ НА ТЕРИТОРИЈИ ОПШТИНЕ ИНЂИЈА</t>
  </si>
  <si>
    <t>ПРОЈЕКАТ  - БЕСПЛАТНЕ УЖИНЕ</t>
  </si>
  <si>
    <t>ПРОЈЕКАТ  -  Реконструкција објекта ОШ Душан Јерковић (дворац Пеачевић)</t>
  </si>
  <si>
    <t>ПРОЈЕКАТ  - Израда пројектне документације за доградњу вртића у Новом Сланкамену</t>
  </si>
  <si>
    <t>ПРОЈЕКАТ  - Израда пројектне документације, доградња и санација објекта предшколске установе у Бешки</t>
  </si>
  <si>
    <t>ПРОЈЕКАТ  - Школица живота - заједно за детињство - Вртић Љуково</t>
  </si>
  <si>
    <t>ПРОЈЕКАТ  - Израда пројектне документације и  изградња новог објекта за предшколску установу - прва фаза</t>
  </si>
  <si>
    <t>ПРОЈЕКАТ  - Изградња ВН кабла у радној зони  Локација 15 у коридору саобраћајнице С3 у дужини од 1300 м  (до раскрснице   С2 и С3   ) у Инђији са хидротехничком инфраструктуром - Пројекат водоводне мреже  (II фаза - С2)</t>
  </si>
  <si>
    <t>ПРОЈЕКАТ  - Набавка вибро плоча са алатом</t>
  </si>
  <si>
    <t>ПРОЈЕКАТ  - Теренска и лабораторијска испитивања код изградње и асфалтирања путева</t>
  </si>
  <si>
    <t>ПРОЈЕКАТ  - Појачано одржавање коловоза ДП другог реда рег. пут број Р-109 од км 10+662,15 до км 10+861,64 са кружном раскрсницом у Инђији (Обилићев венац)</t>
  </si>
  <si>
    <t>ПРОЈЕКАТ  - Изградња саобраћајног прикључка  Улице Нове 3 на државни пут другог реда бр. 100 у Инђији</t>
  </si>
  <si>
    <t>ПРОЈЕКАТ  - Изградња саобраћајнице у Улици Нова 3 -  Блок 44 у Инђији</t>
  </si>
  <si>
    <t>ПРОЈЕКАТ  - Изградња паркинга у Блоку 44 у Инђији - Ламела</t>
  </si>
  <si>
    <t>ПРОЈЕКАТ - Израда пројектне документације за изградњу паркинга у Блоку 44 у Инђији - Ламела</t>
  </si>
  <si>
    <t>ПРОЈЕКАТ  - Изградња паркинга у улици Краља Петра</t>
  </si>
  <si>
    <t>ПРОЈЕКАТ - Израда пројектне документације за изградњу паркинга у улици Краља Петра</t>
  </si>
  <si>
    <t>ПРОЈЕКАТ  - Израда пројектне документације и изградња пешачке стазе  у улици 1. Новембра до Н. Тесле у Љукову</t>
  </si>
  <si>
    <t>ПРОЈЕКАТ - Израда пројектне документације и изградња пешачке стазе у целој дужини у улици Н. Тесле у Љукову</t>
  </si>
  <si>
    <t>ПРОЈЕКАТ- Стручни надзор над изградњом сервисне саобраћајнице у североисточној радној зони деоница од "Монуса" до "Гумапласта"</t>
  </si>
  <si>
    <t>ПРОЈЕКАТ  - Набавка опреме за посебна паркиралишта</t>
  </si>
  <si>
    <t xml:space="preserve">гласник Републике Србије" 129/07, 83/14, 101/16 и 47/18) и члана 37. став 1. тачка 2 Статута Општине Инђија  ("Службени лист општине Инђија", бр. 9/13 - </t>
  </si>
  <si>
    <t>пречишћен текст и 7/18)</t>
  </si>
  <si>
    <t>Члан 6.</t>
  </si>
  <si>
    <t>Ову одлуку доставити Министарству финансија и објавити у "Службеном листу општине Инђија".</t>
  </si>
  <si>
    <t>СКУПШТИНА ОПШТИНЕ ИНЂИЈА</t>
  </si>
  <si>
    <t xml:space="preserve">                                           </t>
  </si>
  <si>
    <t>Милан Предојевић</t>
  </si>
  <si>
    <t>УКУПНО ПО ИЗВОРИМА</t>
  </si>
  <si>
    <t>План 
01.01 - 31.12.2019.</t>
  </si>
  <si>
    <t>Планско управљање стамбеном подрком</t>
  </si>
  <si>
    <t>Број корисника стамбене подршке</t>
  </si>
  <si>
    <t>Пружање комуналних услуга од значаја за остварење животних потреба физичких и правних лица</t>
  </si>
  <si>
    <t>Адекватно управбљање јавним осветљењем</t>
  </si>
  <si>
    <t>укупан број интервенција по поднетим иницијативама грађана за замену светиљки кад престану да раде</t>
  </si>
  <si>
    <t>121</t>
  </si>
  <si>
    <t>ПРОЈЕКАТ - Учешће у изградњи средњенапонског далековода од Н. Сланкамена до Сурдука</t>
  </si>
  <si>
    <t>ПРОЈЕКАТ - Израда пројектне документације за осветљење пешачких прелаза у зони школа</t>
  </si>
  <si>
    <t>ПРОЈЕКАТ - Изградња јавне расвете дуж саобраћајнице С2 и С3 (део) - Локација 15</t>
  </si>
  <si>
    <t>ПРОЈЕКАТ - Израда пројектне документације за изградњу јавне расвете у индустријској зони  Инђија - Локација 15</t>
  </si>
  <si>
    <t xml:space="preserve">ПРОЈЕКАТ  - ИЗГРАДЊА ДОМА КУЛТУРЕ У КРЧЕДИНУ </t>
  </si>
  <si>
    <t xml:space="preserve">ПРОЈЕКАТ  - ОПРЕМАЊЕ ДОМА КУЛТУРЕ У МАРАДИКУ </t>
  </si>
  <si>
    <t>ПРОЈЕКАТ - Израда техничке документације за реконструкцију Ловачког дома у Љукову</t>
  </si>
  <si>
    <t>ПРОЈЕКАТ - Израда техничке документације за гасификацију објекта Дома културе у Новим Карловцима</t>
  </si>
  <si>
    <t>ПРОЈЕКАТ - Текуће одржавње фасаде и просторија амбуланте у Новим Карловцима</t>
  </si>
  <si>
    <t>ПРОЈЕКАТ -  Санација  крова на објекту Дома културе у Новим Карловцима</t>
  </si>
  <si>
    <t>ПРОЈЕКАТ - Л А П - за унапређење образовања, запошљавања, здравља и становања Рома у општини Инђија 2016-2020. година</t>
  </si>
  <si>
    <t xml:space="preserve">ПРОЈЕКАТ  - ИНВЕСТИЦИЈЕ У СПОРТУ </t>
  </si>
  <si>
    <t>ПРОЈЕКАТ  - Израда пројекта и изградња трим стазе са јавним осветљењем у Лејама</t>
  </si>
  <si>
    <t>ПРОЈЕКАТ - Израда пројектне документације и изградња тротоара око спортске хале у Инђији</t>
  </si>
  <si>
    <t>ПРОЈЕКАТ - Припрема, допуна документације и исходовање документације за завршетак радова на спортској хали у Инђији до добијања употребне дозволе и извођење радова</t>
  </si>
  <si>
    <t>ПРОЈЕКАТ  - Услуге закупа клизалишта</t>
  </si>
  <si>
    <t xml:space="preserve">УКУПНО ПРОЈЕКАТ </t>
  </si>
  <si>
    <t xml:space="preserve">ПРОЈЕКАТ - Општинске културне манифестације </t>
  </si>
  <si>
    <t>ПРОЈЕКАТ - ИЗРАДА СПОМЕН ОБЕЛЕЖЈА 2</t>
  </si>
  <si>
    <t>ПРОЈЕКАТ - ИЗРАДА СПОМЕН ОБЕЛЕЖЈА</t>
  </si>
  <si>
    <t>ПРОЈЕКАТ - СУФИНАНСИРАЊЕ ТЕКУЋИХ РАСХОДА И ИЗДАТАКА  ДРУГИХ СУБЈЕКАТА У КУЛТУРИ</t>
  </si>
  <si>
    <t>ПРОЈЕКАТ - Набавка возила за Дом здравља</t>
  </si>
  <si>
    <t>ПРОЈЕКАТ  - ФИНАНСИРАЊЕ ВАНТЕЛЕСНЕ ОПЛОДЊЕ</t>
  </si>
  <si>
    <t>ПРОЈЕКАТ  - Домски смештај ученика и студената</t>
  </si>
  <si>
    <t>ПРОЈЕКАТ  - ТШ Михајло Пупин Инђија - Инвестиционо одржавање фискултурне сале</t>
  </si>
  <si>
    <t>ПРОЈЕКАТ  - Доградња вртића на објекту Невен у Инђији</t>
  </si>
  <si>
    <t>ПРОЈЕКАТ  - ЈАВНИ РЕД И БЕЗБЕДНОСТ</t>
  </si>
  <si>
    <t>ПРОЈЕКАТ - Пројектовање и изградња јавне расвете на локацији Чарнок у Старом Сланкамену</t>
  </si>
  <si>
    <t>ПРОЈЕКАТ - Израда техничке документације и извођење радова на изградњи продужетака јавне расвете у улици Сремска кратка у Инђији</t>
  </si>
  <si>
    <t>ПРОЈЕКАТ - Израда техничке документације и извођење радова на изградњи јавног осветљења на месном стадиону у Крчедину</t>
  </si>
  <si>
    <t>ПРОЈЕКАТ - Изградња НН мреже Новосадска улица у Инђији</t>
  </si>
  <si>
    <t>ПРОЈЕКАТ - Изградња прикључног вода 20KV Новосадска 100 м у Инђији</t>
  </si>
  <si>
    <t>ПРОЈЕКАТ -  Изградња СТС Новосадска у Инђији</t>
  </si>
  <si>
    <t>ПРОЈЕКАТ -  Изградња НН мреже Каменова улица у Инђији</t>
  </si>
  <si>
    <t>ПРОЈЕКАТ - Изградња прикључног вода 20КV Каменова улица 500 м у Инђији</t>
  </si>
  <si>
    <t xml:space="preserve">ПРОЈЕКАТ - Изградња СТС Каменова  у Инђији </t>
  </si>
  <si>
    <t xml:space="preserve">ПРОЈЕКАТ-  Реконструкција СТС Дунавска у Бешки </t>
  </si>
  <si>
    <t>ПРОЈЕКАТ -  Измештање постојеће КТЦ "Дом културе у центру Бешка"</t>
  </si>
  <si>
    <t>ПРОЈЕКАТ -  Реконструкција /замена постојеће СТС "Крчевина"</t>
  </si>
  <si>
    <t>ПРОЈЕКАТ - Израда пројектне документације за реконструкцију раскрснице улица Лукачева (ДП другог реда), Главне и Челенске у насељу Нови Карловци</t>
  </si>
  <si>
    <t xml:space="preserve">ПРОЈЕКАТ - Израда пројектне документације за изградњу пешачких семафора на државном путу II А-100 кроз насељено место Инђија </t>
  </si>
  <si>
    <t>ПРОЈЕКАТ - Израда техничке документације за изградњу пешачке стазе од улице Каменова до Монуса са леве стране до А 126</t>
  </si>
  <si>
    <t>ПРОЈЕКАТ - Изградња саобраћајнице С1 и С2 (II фаза) у радној зони бр. 15 у Инђији са хидротехничком инфраструктуром - Пројекат водоводне мреже  (II фаза - С2)</t>
  </si>
  <si>
    <t>ПРОЈЕКАТ -  Стручни надзор над изградњом саобраћајнице С2  и фекалне канализације дуж саобраћајнице С3</t>
  </si>
  <si>
    <t xml:space="preserve">ПРОЈЕКАТ  -  Изградња саобраћајнице С2 и фекалне канализације дуж саобраћајнице С3 </t>
  </si>
  <si>
    <t>ПРОЈЕКАТ - Реконструкција пута на деоници Банстол - Хотел Норцев</t>
  </si>
  <si>
    <t>ПРОЈЕКАТ - Изградња пута Нови Карловци -Крчедин</t>
  </si>
  <si>
    <t>ПРОЈЕКАТ - Асфалтирање улица по насељеним местима општине Инђија</t>
  </si>
  <si>
    <t>ПРОЈЕКАТ - Појачано одржавање (рехабилитација) Голубиначке улице у  Инђији</t>
  </si>
  <si>
    <t>ПРОЈЕКАТ - Санација, поправка и извођење радова на пешачким стазама - тротоарима по насељеним местима општине Инђија</t>
  </si>
  <si>
    <t>ПРОЈЕКАТ - Израда техничке документације и извођење радова на изградњи кабловског вода 20KV са постојећег "20KV Бешка - Крчедин" далековода у дужини од цца. 500 м као и изградњу МБТС 20/0,4 KV у радној зони Бешка Локација 3</t>
  </si>
  <si>
    <t>ПРОЈЕКАТ- Израда пројектне документације и изградња пешачке стазе од градског базена до "Бразде" у Инђији</t>
  </si>
  <si>
    <t>ПРОЈЕКАТ - Израда пројеката техничке  регулације саобраћаја за време извођења радова</t>
  </si>
  <si>
    <t>ПРОЈЕКАТ - Израда пројектне документације за изградњу пешачких семафора на државном путу II А  - 100 кроз насељено место Инђија</t>
  </si>
  <si>
    <t>ПРОЈЕКАТ - Израда пројектне документације марине у Старом Сланкамену</t>
  </si>
  <si>
    <t>ПРОЈЕКАТ - Израда пројектне документације проширења коловоза у улици Фрушкогорска у Новом Сланкамену</t>
  </si>
  <si>
    <t>ПРОЈЕКАТ  - Израда пројектне документације проширења коловоза у улици Соње Маринковић у Инђији</t>
  </si>
  <si>
    <t>ПРОЈЕКАТ - Израда пројектне документације и изградња аутобуских стајалишта у улици Цара Душана у Крчедину</t>
  </si>
  <si>
    <t>ПРОЈЕКАТ - Израда пројектне документације и изградња пешачке стазе у улици Цара Душана у Новом Сланкамену -лева страна из правца Инђије</t>
  </si>
  <si>
    <t>ПРОЈЕКАТ  - Израда пројектне документације за  реконструкцију раскрснице улица Лукачева (ДП другог реда), Главне и Челенске у насељу  Нови Карловци</t>
  </si>
  <si>
    <t>ПРОЈЕКАТ  - Израда пројектне документације и  реконструкција пута од Виле "Станковић" у Чортановцима до Дунава</t>
  </si>
  <si>
    <t>ПРОЈЕКАТ  - Израда пројектне документације, изградња и реконструкција тротоара у насељу  Нови Карловци</t>
  </si>
  <si>
    <t>ПРОЈЕКАТ  - Израда пројектне документације и уређење ужег дела центра насеља  Крчедин</t>
  </si>
  <si>
    <t>ПРОЈЕКАТ - Израда пројектне документације за изградњу кружног тока у центру Бешке</t>
  </si>
  <si>
    <t>ПРОЈЕКАТ - Израда пројектне документације за изградњу кружног тока у Новом Сланкамену - раскрсница улица Цара Душана, Фрушкогорска и Дунавска</t>
  </si>
  <si>
    <t>ПРОЈЕКАТ - Израда пројектне документације упарених аутобуских стајалишта са нишама, у коридору државног пута  у улици Цара Душана у Марадику</t>
  </si>
  <si>
    <t>ПРОЈЕКАТ  - Израда Плана превентивних мера о повременим и привременим градилиштима</t>
  </si>
  <si>
    <t>ПРОЈЕКАТ  - Израда Плана техничке регулације саобраћаја за насељена места општине Инђија</t>
  </si>
  <si>
    <t>ПРОЈЕКАТ  - Реконструкција пута Л18 Нови Сланкамен - Сурдук</t>
  </si>
  <si>
    <t>ПРОЈЕКАТ  -  Извођење радова  државног пута II реда -126 - лево скретање за Гумапласт</t>
  </si>
  <si>
    <t>ПРОЈЕКАТ  - Израда пројектне документације и изградња упарених аутобуских стајалишта у Инђији, у улици Цара Душана</t>
  </si>
  <si>
    <t>ПРОЈЕКАТ - Израда пројектне документације и изградња пешачке стазе до Лесног профила</t>
  </si>
  <si>
    <t>ПРОЈЕКАТ - Израда и монтажа надстрешница за аутобуска стајалишта на територији општине Инђија</t>
  </si>
  <si>
    <t>ПРОЈЕКАТ - Израда пројектне документације и реконструкција  Трга Слободе у центру Инђије (фонтана)</t>
  </si>
  <si>
    <t>ПРОЈЕКАТ - ВИДЕО НАДЗОР ОД ЈАВНОГ ИНТЕРЕСА ЗА ОПШТИНУ ИНЂИЈА</t>
  </si>
  <si>
    <t>ПРОЈЕКАТ - ВИДЕО НАДЗОР У ОБРАЗОВНИМ УСТАНОВАМА</t>
  </si>
  <si>
    <t>ПРОЈЕКАТ - ВИДЕО НАДЗОР НА РАСКРСНИЦИ</t>
  </si>
  <si>
    <t xml:space="preserve">Специјализоване услуге - Видео надзор </t>
  </si>
  <si>
    <t>ПРОЈЕКАТ  -  Израда претходне студије оправданости за пречишћавање отпадних вода у индустријској зони у Инђији</t>
  </si>
  <si>
    <t>ПРОЈЕКАТ -Израда пројектне документације атмосферске канализације у улици Михаила Пупина  у Инђији</t>
  </si>
  <si>
    <t>ПРОЈЕКАТ  - Израда пројектне документације атмосферске канализације у улици Занатлијска трећи део у Инђији</t>
  </si>
  <si>
    <t>ПРОЈЕКАТ  - Израда Идејног решења атмосферске канализације насеља Инђија - слив 3</t>
  </si>
  <si>
    <t>ПРОЈЕКАТ - Изградња  атмосферске канализације у Војвођанској и улици Соње Маринковић</t>
  </si>
  <si>
    <t xml:space="preserve">ПРОЈЕКАТ  - Израда Идејног решења одвођења атмосферских вода насељених места Инђија </t>
  </si>
  <si>
    <t>ПРОЈЕКАТ -  Извођење радова на изградњи атмосферске канализације у улицама Иве Андрића и Расадничка у Бешки</t>
  </si>
  <si>
    <t>ПРОЈЕКАТ  - ИЗРАДА ПРОЈЕКТА САНАЦИЈЕ, ЗАТВАРАЊА И РЕКУЛТИВАЦИЈЕ ПОСТОЈЕЋЕ НЕСАНИТАРНЕ ОПШТИНСКЕ ДЕПОНИЈЕ - СМЕТЛИШТА У ИНЂИЈИ</t>
  </si>
  <si>
    <t>ПРОЈЕКАТ - Израда техничке документације - главног пројекта за наводњавање (Нови Сланкамен, Стари Сланкамен)</t>
  </si>
  <si>
    <t xml:space="preserve">ПРОЈЕКАТ  - Узорковање  земљишта </t>
  </si>
  <si>
    <t>ПРОЈЕКАТ - Услуге премера и идентификације катастарских парцела пољопривредног земљишта у државној својини</t>
  </si>
  <si>
    <t>ПРОЈЕКАТ  -  Организовање пољочуварске службе</t>
  </si>
  <si>
    <t>ПРОЈЕКАТ  - Уређење каналске мреже у функцији одводњавања на подручју општине Инђија</t>
  </si>
  <si>
    <t>ПРОЈЕКАТ - РЕКОНСТРУКЦИЈА КЕЛТСКОГ НАСЕЉА</t>
  </si>
  <si>
    <t>ПРОЈЕКАТ - Израда 3Д модела рекламних плаката и брошура за потребе инвестиција предвиђених програмом</t>
  </si>
  <si>
    <t>ПРОЈЕКАТ - РАЗВОЈНИ ПРОЈЕКТИ</t>
  </si>
  <si>
    <t>УКУПНО ЗА ПРОЈЕКАТ  - РАЗВОЈНИ ПРОЈЕКТИ</t>
  </si>
  <si>
    <t>ПРОЈЕКАТ  - ПОДСТИЦАЈИ ЗА РАД ИНКУБАТОРА ЗА ИНОВАТИВНЕ START-UP КОМПАНИЈЕ</t>
  </si>
  <si>
    <t>ПРОЈЕКАТ  - "ПОДСТИЦАЈИ ЗАПОШЉАВАЊА НЕЗАПОСЛЕНИХ ЛИЦА</t>
  </si>
  <si>
    <t>ПРОЈЕКАТ  - Промоција општине Инђија</t>
  </si>
  <si>
    <t>ПРОЈЕКАТ  - СУБВЕНЦИОНИСАЊЕ ДЕЛА КАМАТНИХ СТОПА ЗА ПРЕДУЗЕЋА И ПРЕДУЗЕТНИКЕ</t>
  </si>
  <si>
    <t>ПРОЈЕКАТ  - ПОДСТИЦАЈИ ЗА РАЗВОЈ ПРЕДУЗЕТНИШТВА</t>
  </si>
  <si>
    <t>ПРОЈЕКАТ  - Израда геомеханичког елабората земљишта на локацији 15 у Инђији</t>
  </si>
  <si>
    <t>ПРОЈЕКАТ  - КОНКУРС ЗА ОСТАЛЕ НЕВЛАДИНЕ ОРГАНИЗАЦИЈЕ</t>
  </si>
  <si>
    <t>ПРОЈЕКАТ - Израда техничке документације за уградњу инсталација и опреме у ЦС фекалне канализације у С3 Локација 15 КО Инђија</t>
  </si>
  <si>
    <t>ПРОЈЕКАТ -  Изградња фекалне канализације дуж саобраћајнице С1 у радној зони Локација 15 КО Инђија у дужини 600 м</t>
  </si>
  <si>
    <t>ПРОЈЕКАТ - Набавка возила - ПАУК</t>
  </si>
  <si>
    <t>ПРОЈЕКАТ - Набавка камиона кипера и камиона смећара</t>
  </si>
  <si>
    <t>УКУПНО  ПРОЈЕКАТ</t>
  </si>
  <si>
    <t>1301-005</t>
  </si>
  <si>
    <t>Функционисање система енергетског менаџмента</t>
  </si>
  <si>
    <t>Постојање локалне одлуке о енергетској ефикасности</t>
  </si>
  <si>
    <t>Стварање услова за очување и унапређење здравља становништва</t>
  </si>
  <si>
    <t>Проценат реализованих у односу на број планираних посебних програма и пројеката из области јавног здравља</t>
  </si>
  <si>
    <t>ПРОЈЕКАТ  - Израда пројектне документације за изградњу пешачко бициклистичке стазе од Инђије до Јарковаца дуж пута Л-22 са јавном расветом</t>
  </si>
  <si>
    <t>ПРОЈЕКАТ - Израда техничке документације саобраћајница у индустријској зони Бешка</t>
  </si>
  <si>
    <t>ПРОЈЕКАТ - Изградња стубне трафо станице (СТС) Новосадска</t>
  </si>
  <si>
    <t xml:space="preserve">ПРОЈЕКАТ  - Изградња продужетака мреже јавне расвете у улицама на територији општине Инђија </t>
  </si>
  <si>
    <t>ПРОЈЕКАТ - Изградња стубне трафо станице (СТС) Каменова  улица</t>
  </si>
  <si>
    <t>ПРОЈЕКАТ  - Израда пројектне документације и извођење радова за хидромасажни базен и плато</t>
  </si>
  <si>
    <t>Спровођење активности из области друштвене бриге за јавно здравље</t>
  </si>
  <si>
    <t>ПРОЈЕКАТ - Израда техничке документације и извођење радова на изградњи двоструког кабловског вода у индустијској зони на Локацији 15 од МБТС Индофуд до планиране МБТС 2х630 КVA у дужини 2х1,1 км у зони раскрснице саобраћајница С1 и С3 и изградњу планиране трафо станице</t>
  </si>
  <si>
    <t>ПРОЈЕКАТ  - Израда пројектне документације и реконструкција крова и фасаде на објекту МЗ Нови Сланкамен</t>
  </si>
  <si>
    <t>ПРОЈЕКАТ - ЈКП "Водовод и канализација" Повезани цевовод Инђија - Бешка - Фаза I (од фабрике Грундфос до шахта Ш6 код ЦС Бешка -Југ)</t>
  </si>
  <si>
    <t>ПРОЈЕКАТ - Изградња водовода дуж саобраћајнице С1 у радној зони Локација 15 КО Инђија у дужини 600 м</t>
  </si>
  <si>
    <t>ПРОЈЕКАТ- Извођење радова на продужетку водоводне мреже у улици Змај Јовина у ИНђији</t>
  </si>
  <si>
    <t>ПРОЈЕКАТ - Извођење радова на продужетку водоводне мреже у улици Мике Антића у Бешки</t>
  </si>
  <si>
    <t>ПРОЈЕКАТ  - ЧИПОВАЊЕ И СТЕРИЛИЗАЦИЈА ПАСА И МАЧАКА</t>
  </si>
  <si>
    <t>ПРОЈЕКАТ  - НАБАВКА ПОСУДА ЗА САКУПЉАЊЕ КОМУНАЛНОГ ОТПАДА</t>
  </si>
  <si>
    <t>ПРОЈЕКАТ - Постројење за припрему воде</t>
  </si>
  <si>
    <t>ПРОЈЕКАТ - Израда пројектне документације и извођење радова на уређењу објекта месне заједнице и полиције у Бешки</t>
  </si>
  <si>
    <t>ПРОЈЕКАТ -  Израда техничке документације на  уређењу просторија месне заједнице Стари Сланкамен</t>
  </si>
  <si>
    <t>ПРОЈЕКАТ  -  Изградња кућних прикључака  фекалне канализације Бешка</t>
  </si>
  <si>
    <t>ПРОЈЕКАТ  -  Израда техничке документације  изградње фекалне канализације (Крчедин, Марадик, Нови Карловци, Нови Сланкамен и Стари Сланкамен)</t>
  </si>
  <si>
    <t>ПРОЈЕКАТ  -  Изградња колектора фекалне канализације за потребе индустријске зоне Бешка</t>
  </si>
  <si>
    <t>ПРОЈЕКАТ  - Учешће у изградњи продужетака НН мреже у Калакачи Бешка</t>
  </si>
  <si>
    <t>ПРОЈЕКАТ  - Израда пројектне документације реконструкције градске пијаце у Инђији</t>
  </si>
  <si>
    <t>ПРОЈЕКАТ  - Реконструкција градске пијаце у Инђији</t>
  </si>
  <si>
    <t>ПРОЈЕКАТ  - Израда пројектне документације за изградњу фекалне канализације у насељима општине Инђија  (Бешка трећа фаза, Нови Карловци, Нови Сланкамен и Стари Сланкамен)</t>
  </si>
  <si>
    <t>ПРОЈЕКАТ  - Стручни надзор над изградњом водоводне мреже и фекалне канализације дуж саобраћајнице С2</t>
  </si>
  <si>
    <t>ПРОЈЕКАТ  - Стручни надзор над изградњом колектора фекалне канализације за потребе индустријске зоне Бешка</t>
  </si>
  <si>
    <t>ПРОЈЕКАТ - Израда техничке документације за уређење комплекса пијаце у Бешки</t>
  </si>
  <si>
    <t>ПРОЈЕКАТ  - Израда пројектне и техничке документације и рушење станова у бр. 6, 8 и 10 у Железничкој улици у Инђији</t>
  </si>
  <si>
    <t>УКУПНО  ПРОJEKAT</t>
  </si>
  <si>
    <t>ПРОЈЕКАТ  - Успостављање истраживачког центра Милутин Миланковић у Старом Сланкамену</t>
  </si>
  <si>
    <t>ПРОЈЕКАТ - Набавка паник тастера</t>
  </si>
  <si>
    <t>Услуге по уговору - Набавка паник тастера</t>
  </si>
  <si>
    <t>ПРОЈЕКАТ- ПОКЛОНИ ЗА ИСТАКНУТЕ УЧЕНИКЕ И СПОРТИСТЕ</t>
  </si>
  <si>
    <t>ПРОЈЕКАТ - ПОКЛОНИ ЗА ВУКОВЦЕ</t>
  </si>
  <si>
    <t xml:space="preserve">УКУПНО ЗА ПРОЈЕКАТ   </t>
  </si>
  <si>
    <t>ПРОЈЕКАТ - СТИПЕНДИЈЕ ЗА СПОРТИСТЕ</t>
  </si>
  <si>
    <t>ПРОЈЕКАТ  - ПОБОЉШАЊЕ СТАНДАРДА СТУДЕНАТА</t>
  </si>
  <si>
    <t xml:space="preserve">ПРОЈЕКАТ - Бесповратно суфинансирање активности на уређењу фасада зграда </t>
  </si>
  <si>
    <t xml:space="preserve">ПРОЈЕКАТ - Израда пројектне документације, адаптација и реконструкција  "Виле Љубица" у Сутомору </t>
  </si>
  <si>
    <t>ПРОЈЕКАТ - Реконструкција зграде Месне заједнице у Старом Сланкамену</t>
  </si>
  <si>
    <t>ПРОЈЕКАТ - Модернизација рада Скупштине општине Инђија</t>
  </si>
  <si>
    <t xml:space="preserve"> 62/13, 63/13-исправка, 108/13, 142/14, 68/15-др.закон, 103/15, 99/16, 113/17  и 95/18) и члана 32. став 1. тачка 2. Закона о локалној самоуправи  ("Службени </t>
  </si>
  <si>
    <t>ПРОГРАМ 3 - ЛОКАЛНИ ЕКОНОМСКИ РАЗВОЈ</t>
  </si>
  <si>
    <t>ПРОЈЕКАТ - Израда пројектне документације за изградњу јавне расвете у радној зони Бешка локација 3</t>
  </si>
  <si>
    <t>ПРОЈЕКАТ  - Израда пројектне документације и извођење радова на реконструкцији објекта здравствене станице у Новом Сланкамену</t>
  </si>
  <si>
    <t>Распоред трошења средстава по изворима финасирања дат је у следећој табели:</t>
  </si>
  <si>
    <t>ИЗВОР 04 - Сопствени приходи буџетских корисника</t>
  </si>
  <si>
    <t>ИЗВОР 06 - Донације од међународних организација</t>
  </si>
  <si>
    <t>ИЗВОР 07 - Трансфери од других нивоа власти</t>
  </si>
  <si>
    <t>ИЗВОР 08 - Добровољни трансфери од физичких и правних лица</t>
  </si>
  <si>
    <t>ИЗВОР 09 - Примања од продаје нефинансијске имовине</t>
  </si>
  <si>
    <t>ИЗВОР 10 - Примања од домаћих задуживања</t>
  </si>
  <si>
    <t>ИЗВОР 16 - Родитељски динар за ваннаставне активности</t>
  </si>
  <si>
    <t>ПРОЈЕКАТ - Извођење радова на опремању индустријске зоне Бешка (пут, вода и фекална канализација)</t>
  </si>
  <si>
    <t>ПРОЈЕКАТ - Извођење радова на опремању индустријске зоне Локација 15 - друга фаза (пут, вода и фекална канализација дуж саобраћајнице С-2) - фаза изградње фекалне канализације дуж десног крака саобраћајнице С2 од шахта Ф3-19 до шахта Ф2-27</t>
  </si>
  <si>
    <t xml:space="preserve">ПРОЈЕКАТ - Изградња царинског складишта </t>
  </si>
  <si>
    <t xml:space="preserve">ПРОЈЕКАТ - Израда пројектне документације и реконструкција зграде суда  у Инђији </t>
  </si>
  <si>
    <t>ПРОЈЕКАТ - Уређење пољопривредне инфраструктуре-атарски путеви</t>
  </si>
  <si>
    <t>ПРОЈЕКАТ  - Рехабилитација коловоза улице 1. Новембра у  Љукову</t>
  </si>
  <si>
    <t>ПРОЈЕКАТ Изградња капеле у Марадику</t>
  </si>
  <si>
    <t>ПРОЈЕКАТ Изградња капеле у Чортановцима</t>
  </si>
  <si>
    <t>ПРОЈЕКАТ - Набавка булдожера за потребе ЈП Ингрин</t>
  </si>
  <si>
    <t>ПРОЈЕКАТ - Реконструкцију слободног профила у постојећој регулацији дела улице Цара Душана  у насељу Нови Сланкамен,  деоница раскрснице са улицом Вука  Караџића до раскрснице са улицом Светосавском</t>
  </si>
  <si>
    <t>ПРОЈЕКАТ - Рехабилитација улице Краља Петра првог у  Бешки</t>
  </si>
  <si>
    <t>ПРОЈЕКАТ  -  Израда пројектне документације и изградња бициклистичких и пешачких стаза дуж државног пута IIА-126 у Инђији - од Гумапласта до Оутлета</t>
  </si>
  <si>
    <t>124/1</t>
  </si>
  <si>
    <t>Субвенције јавним нефинансијским предузећима и организацијама - СОЦИЈАЛНО-ЕКОНОМСКИ САВЕТ ОПШТИНЕ ИНЂИЈА</t>
  </si>
  <si>
    <t>Накнаде за социјалну заштиту из буџета - Центар за социјални рад "Дунав"</t>
  </si>
  <si>
    <t>420/А</t>
  </si>
  <si>
    <t>419/А</t>
  </si>
  <si>
    <t>409/А</t>
  </si>
  <si>
    <t>342/А</t>
  </si>
  <si>
    <t>341/А</t>
  </si>
  <si>
    <t>333/А</t>
  </si>
  <si>
    <t>316/А</t>
  </si>
  <si>
    <t>304/А</t>
  </si>
  <si>
    <t>302/А</t>
  </si>
  <si>
    <t>301/А</t>
  </si>
  <si>
    <t>263/А</t>
  </si>
  <si>
    <t>253/А</t>
  </si>
  <si>
    <t>252/А</t>
  </si>
  <si>
    <t>248/А</t>
  </si>
  <si>
    <t>247/А</t>
  </si>
  <si>
    <t>245/А</t>
  </si>
  <si>
    <t>240/А</t>
  </si>
  <si>
    <t>239/А</t>
  </si>
  <si>
    <t>236/А</t>
  </si>
  <si>
    <t>233/А</t>
  </si>
  <si>
    <t>228/А</t>
  </si>
  <si>
    <t>214/А</t>
  </si>
  <si>
    <t>211/А</t>
  </si>
  <si>
    <t>209/А</t>
  </si>
  <si>
    <t>197/А</t>
  </si>
  <si>
    <t>191/А</t>
  </si>
  <si>
    <t>186/А</t>
  </si>
  <si>
    <t>184/А</t>
  </si>
  <si>
    <t>174/А</t>
  </si>
  <si>
    <t>173/А</t>
  </si>
  <si>
    <t>139/А</t>
  </si>
  <si>
    <t>137/А</t>
  </si>
  <si>
    <t>118/А</t>
  </si>
  <si>
    <t>106/А</t>
  </si>
  <si>
    <t>104/А</t>
  </si>
  <si>
    <t>101/А</t>
  </si>
  <si>
    <t>96/А</t>
  </si>
  <si>
    <t>93/А</t>
  </si>
  <si>
    <t>84/А</t>
  </si>
  <si>
    <t>84/Б</t>
  </si>
  <si>
    <t>67/А</t>
  </si>
  <si>
    <t>71/А</t>
  </si>
  <si>
    <t>422/А</t>
  </si>
  <si>
    <t>ПРОЈЕКАТ - СОЦИЈАЛНА ИНТЕГРАЦИЈА КРОЗ ПАРАСПОРТ - PARAINSPIRED</t>
  </si>
  <si>
    <t xml:space="preserve"> Донације од међународних организација</t>
  </si>
  <si>
    <t>О РЕБАЛАНСУ БУЏЕТА ОПШТИНЕ ИНЂИЈА ЗА 2019. ГОДИНУ</t>
  </si>
  <si>
    <t xml:space="preserve">У Одлуци о буџету Општине Инђија за 2019. годину ("Сл. лист општине Инђија", бр. 28/18), у члану 2. износ "5.708.000.000,00" замењује </t>
  </si>
  <si>
    <t>се износом "5.876.969.000,00", износ "5.681.301.200,00" замењује се износом "5.850.270.950,00" и износ "26.698.800,00" замењује се износом "26.698.050,00".</t>
  </si>
  <si>
    <t xml:space="preserve">Члан 5. мења се и гласи:"Укупни приходи и примања буџета, као и расходи и издаци буџета утврђују се билансом према економској </t>
  </si>
  <si>
    <t>класификацији у следећим износима":</t>
  </si>
  <si>
    <t>Члан 3.</t>
  </si>
  <si>
    <t xml:space="preserve">Члан 6. мења се и гласи:"Приходи и примања који представљају буџетска средства утврђени су у следећим износима у Рачуну прихода и </t>
  </si>
  <si>
    <t xml:space="preserve"> примања, расхода и издатака:</t>
  </si>
  <si>
    <t>Члан 7. мења се и гласи:"Расходи и издаци ове Одлуке користиће се за следећа програме:</t>
  </si>
  <si>
    <t>Члан 8. мења се и гласи:"Средства буџета у износу од 5.850.270.950,00 динара и средства од прихода из додатних активности  индиректних</t>
  </si>
  <si>
    <t xml:space="preserve"> корисника у износу од 26.698.050,00 распоређују се по корисницима и наменама и то:</t>
  </si>
  <si>
    <t>Ова одлука ступа на снагу наредног дана од дана објављивања у "Службеном листу општине Инђија".</t>
  </si>
  <si>
    <t>424/A</t>
  </si>
  <si>
    <t>424/Б</t>
  </si>
  <si>
    <t>424/В</t>
  </si>
  <si>
    <t>На основу чл. 43. 47. и 63. Закона о буџетском систему ("Службени гласник  Републике Србије" 54/09, 73/10, 101/10,101/11, 93/12,</t>
  </si>
  <si>
    <t>ИЗВОР 01 - Приходи из буџета</t>
  </si>
  <si>
    <t>Скупштина општине Инђија на седници одржаној 04. марта 2019. године донела је</t>
  </si>
  <si>
    <t>Дана:04.марта 2019.године</t>
  </si>
  <si>
    <t>Број:400-7/2019-I                                                                                                                                             Председник,</t>
  </si>
  <si>
    <t xml:space="preserve">Инђија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</si>
</sst>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#,##0.000"/>
  </numFmts>
  <fonts count="5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9"/>
      <color rgb="FFFF0000"/>
      <name val="Arial"/>
      <family val="2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Arial"/>
      <family val="2"/>
    </font>
    <font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16" fillId="0" borderId="0" applyFont="0" applyFill="0" applyBorder="0" applyAlignment="0" applyProtection="0"/>
    <xf numFmtId="0" fontId="17" fillId="0" borderId="0"/>
  </cellStyleXfs>
  <cellXfs count="105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left" vertical="center" wrapText="1"/>
    </xf>
    <xf numFmtId="3" fontId="12" fillId="0" borderId="4" xfId="4" applyNumberFormat="1" applyFont="1" applyBorder="1" applyAlignment="1">
      <alignment horizontal="right" vertical="center"/>
    </xf>
    <xf numFmtId="3" fontId="12" fillId="0" borderId="4" xfId="4" applyNumberFormat="1" applyFont="1" applyFill="1" applyBorder="1" applyAlignment="1" applyProtection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49" fontId="12" fillId="0" borderId="4" xfId="0" applyNumberFormat="1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 wrapText="1"/>
    </xf>
    <xf numFmtId="3" fontId="12" fillId="0" borderId="4" xfId="4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2" fillId="0" borderId="4" xfId="3" applyFont="1" applyFill="1" applyBorder="1" applyAlignment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9" fontId="6" fillId="0" borderId="2" xfId="5" applyNumberFormat="1" applyFont="1" applyBorder="1" applyAlignment="1">
      <alignment horizontal="center" vertical="center" wrapText="1"/>
    </xf>
    <xf numFmtId="0" fontId="11" fillId="6" borderId="4" xfId="5" applyFont="1" applyFill="1" applyBorder="1" applyAlignment="1">
      <alignment horizontal="left" vertical="center" wrapText="1"/>
    </xf>
    <xf numFmtId="49" fontId="11" fillId="8" borderId="4" xfId="0" applyNumberFormat="1" applyFont="1" applyFill="1" applyBorder="1" applyAlignment="1" applyProtection="1">
      <alignment horizontal="left" vertical="center"/>
    </xf>
    <xf numFmtId="0" fontId="11" fillId="8" borderId="4" xfId="0" applyFont="1" applyFill="1" applyBorder="1" applyAlignment="1" applyProtection="1">
      <alignment horizontal="left" vertical="center" wrapText="1"/>
    </xf>
    <xf numFmtId="3" fontId="11" fillId="8" borderId="4" xfId="4" applyNumberFormat="1" applyFont="1" applyFill="1" applyBorder="1" applyAlignment="1">
      <alignment horizontal="right" vertical="center"/>
    </xf>
    <xf numFmtId="0" fontId="11" fillId="8" borderId="4" xfId="0" applyFont="1" applyFill="1" applyBorder="1" applyAlignment="1">
      <alignment horizontal="left" vertical="center" wrapText="1"/>
    </xf>
    <xf numFmtId="0" fontId="11" fillId="8" borderId="0" xfId="0" applyFont="1" applyFill="1" applyAlignment="1">
      <alignment vertical="center" wrapText="1"/>
    </xf>
    <xf numFmtId="3" fontId="11" fillId="8" borderId="4" xfId="4" applyNumberFormat="1" applyFont="1" applyFill="1" applyBorder="1" applyAlignment="1" applyProtection="1">
      <alignment horizontal="right" vertical="center"/>
    </xf>
    <xf numFmtId="0" fontId="11" fillId="8" borderId="4" xfId="0" applyFont="1" applyFill="1" applyBorder="1" applyAlignment="1">
      <alignment horizontal="left" vertical="center"/>
    </xf>
    <xf numFmtId="3" fontId="11" fillId="6" borderId="4" xfId="4" applyNumberFormat="1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3" fillId="10" borderId="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" fontId="5" fillId="0" borderId="4" xfId="2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4" fontId="2" fillId="0" borderId="4" xfId="2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9" fontId="6" fillId="0" borderId="0" xfId="5" applyNumberFormat="1" applyFont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left" vertical="center"/>
    </xf>
    <xf numFmtId="4" fontId="1" fillId="0" borderId="4" xfId="2" applyNumberFormat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49" fontId="12" fillId="0" borderId="4" xfId="0" applyNumberFormat="1" applyFont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7" xfId="1" applyFont="1" applyFill="1" applyBorder="1" applyAlignment="1">
      <alignment horizontal="left" vertical="center" wrapText="1"/>
    </xf>
    <xf numFmtId="4" fontId="12" fillId="3" borderId="4" xfId="1" applyNumberFormat="1" applyFont="1" applyFill="1" applyBorder="1" applyAlignment="1">
      <alignment vertical="center"/>
    </xf>
    <xf numFmtId="3" fontId="12" fillId="3" borderId="4" xfId="4" applyNumberFormat="1" applyFont="1" applyFill="1" applyBorder="1" applyAlignment="1" applyProtection="1">
      <alignment horizontal="right" vertical="center"/>
    </xf>
    <xf numFmtId="0" fontId="12" fillId="3" borderId="7" xfId="3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2" fillId="0" borderId="0" xfId="4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/>
    <xf numFmtId="0" fontId="23" fillId="0" borderId="0" xfId="0" applyFont="1"/>
    <xf numFmtId="3" fontId="12" fillId="0" borderId="0" xfId="0" applyNumberFormat="1" applyFont="1"/>
    <xf numFmtId="49" fontId="24" fillId="0" borderId="4" xfId="5" applyNumberFormat="1" applyFont="1" applyFill="1" applyBorder="1" applyAlignment="1">
      <alignment horizontal="center" vertical="center" wrapText="1"/>
    </xf>
    <xf numFmtId="0" fontId="24" fillId="0" borderId="4" xfId="4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3" fontId="12" fillId="0" borderId="4" xfId="0" applyNumberFormat="1" applyFont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4" fontId="12" fillId="0" borderId="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2" fillId="0" borderId="5" xfId="0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7" xfId="3" applyFont="1" applyFill="1" applyBorder="1" applyAlignment="1">
      <alignment horizontal="left" vertical="center" wrapText="1"/>
    </xf>
    <xf numFmtId="0" fontId="12" fillId="8" borderId="4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4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4" fontId="1" fillId="0" borderId="15" xfId="0" applyNumberFormat="1" applyFont="1" applyFill="1" applyBorder="1" applyAlignment="1">
      <alignment vertical="center"/>
    </xf>
    <xf numFmtId="0" fontId="1" fillId="1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" fontId="1" fillId="0" borderId="3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49" fontId="26" fillId="9" borderId="1" xfId="0" applyNumberFormat="1" applyFont="1" applyFill="1" applyBorder="1" applyAlignment="1">
      <alignment horizontal="center" vertical="center" textRotation="90" wrapText="1"/>
    </xf>
    <xf numFmtId="49" fontId="26" fillId="9" borderId="4" xfId="0" applyNumberFormat="1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1" fillId="0" borderId="0" xfId="0" applyFont="1"/>
    <xf numFmtId="0" fontId="7" fillId="0" borderId="0" xfId="0" applyFont="1"/>
    <xf numFmtId="0" fontId="12" fillId="0" borderId="0" xfId="0" applyFont="1" applyFill="1" applyBorder="1" applyAlignment="1">
      <alignment horizontal="center"/>
    </xf>
    <xf numFmtId="0" fontId="5" fillId="0" borderId="0" xfId="0" applyFont="1"/>
    <xf numFmtId="0" fontId="28" fillId="0" borderId="0" xfId="0" applyFont="1" applyFill="1" applyBorder="1" applyAlignment="1">
      <alignment horizontal="left"/>
    </xf>
    <xf numFmtId="4" fontId="12" fillId="0" borderId="0" xfId="0" applyNumberFormat="1" applyFont="1" applyFill="1" applyBorder="1"/>
    <xf numFmtId="4" fontId="5" fillId="0" borderId="0" xfId="0" applyNumberFormat="1" applyFont="1" applyFill="1" applyBorder="1"/>
    <xf numFmtId="4" fontId="21" fillId="0" borderId="0" xfId="0" applyNumberFormat="1" applyFont="1"/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4" fillId="0" borderId="0" xfId="0" applyFont="1"/>
    <xf numFmtId="49" fontId="30" fillId="0" borderId="13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26" fillId="10" borderId="1" xfId="0" applyFont="1" applyFill="1" applyBorder="1" applyAlignment="1">
      <alignment horizontal="left" vertical="center" wrapText="1"/>
    </xf>
    <xf numFmtId="0" fontId="25" fillId="10" borderId="6" xfId="0" applyFont="1" applyFill="1" applyBorder="1" applyAlignment="1">
      <alignment horizontal="left" vertical="center" wrapText="1"/>
    </xf>
    <xf numFmtId="0" fontId="28" fillId="3" borderId="0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4" fillId="0" borderId="0" xfId="0" applyFont="1"/>
    <xf numFmtId="0" fontId="1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14" fillId="3" borderId="0" xfId="0" applyFont="1" applyFill="1" applyBorder="1"/>
    <xf numFmtId="0" fontId="7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1" fillId="0" borderId="0" xfId="0" applyFont="1" applyFill="1"/>
    <xf numFmtId="0" fontId="32" fillId="0" borderId="0" xfId="0" applyFont="1" applyAlignment="1">
      <alignment vertical="center"/>
    </xf>
    <xf numFmtId="4" fontId="32" fillId="0" borderId="0" xfId="0" applyNumberFormat="1" applyFont="1" applyAlignment="1">
      <alignment vertical="center"/>
    </xf>
    <xf numFmtId="0" fontId="32" fillId="0" borderId="0" xfId="0" applyFont="1"/>
    <xf numFmtId="0" fontId="32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2" fillId="0" borderId="0" xfId="0" applyFont="1" applyFill="1" applyBorder="1" applyAlignment="1"/>
    <xf numFmtId="4" fontId="4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/>
    <xf numFmtId="4" fontId="5" fillId="3" borderId="0" xfId="0" applyNumberFormat="1" applyFont="1" applyFill="1" applyAlignment="1">
      <alignment vertical="center"/>
    </xf>
    <xf numFmtId="4" fontId="5" fillId="3" borderId="0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" fontId="36" fillId="0" borderId="0" xfId="0" applyNumberFormat="1" applyFont="1" applyAlignment="1">
      <alignment vertical="center"/>
    </xf>
    <xf numFmtId="4" fontId="1" fillId="0" borderId="0" xfId="2" applyNumberFormat="1" applyFont="1" applyFill="1" applyBorder="1" applyAlignment="1">
      <alignment vertical="center"/>
    </xf>
    <xf numFmtId="4" fontId="1" fillId="3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/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/>
    <xf numFmtId="4" fontId="8" fillId="0" borderId="0" xfId="0" applyNumberFormat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4" fontId="14" fillId="0" borderId="0" xfId="1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/>
    <xf numFmtId="4" fontId="8" fillId="0" borderId="4" xfId="0" applyNumberFormat="1" applyFont="1" applyFill="1" applyBorder="1" applyAlignment="1">
      <alignment vertical="center"/>
    </xf>
    <xf numFmtId="0" fontId="1" fillId="3" borderId="0" xfId="0" applyFont="1" applyFill="1" applyBorder="1"/>
    <xf numFmtId="4" fontId="1" fillId="0" borderId="0" xfId="0" applyNumberFormat="1" applyFont="1" applyFill="1"/>
    <xf numFmtId="0" fontId="7" fillId="3" borderId="0" xfId="0" applyFont="1" applyFill="1" applyBorder="1"/>
    <xf numFmtId="0" fontId="12" fillId="3" borderId="5" xfId="0" applyFont="1" applyFill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38" fillId="3" borderId="0" xfId="0" applyFont="1" applyFill="1" applyBorder="1"/>
    <xf numFmtId="4" fontId="2" fillId="0" borderId="0" xfId="0" applyNumberFormat="1" applyFont="1" applyFill="1"/>
    <xf numFmtId="0" fontId="2" fillId="0" borderId="0" xfId="0" applyFont="1" applyFill="1"/>
    <xf numFmtId="0" fontId="36" fillId="0" borderId="0" xfId="0" applyFont="1" applyFill="1"/>
    <xf numFmtId="4" fontId="36" fillId="0" borderId="0" xfId="0" applyNumberFormat="1" applyFont="1"/>
    <xf numFmtId="0" fontId="38" fillId="0" borderId="0" xfId="0" applyFont="1"/>
    <xf numFmtId="0" fontId="2" fillId="9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1" fillId="0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4" fontId="1" fillId="0" borderId="4" xfId="1" applyNumberFormat="1" applyFont="1" applyFill="1" applyBorder="1" applyAlignment="1">
      <alignment vertical="center"/>
    </xf>
    <xf numFmtId="0" fontId="3" fillId="1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" fontId="1" fillId="0" borderId="14" xfId="2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4" xfId="2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" fontId="14" fillId="0" borderId="3" xfId="1" applyNumberFormat="1" applyFont="1" applyFill="1" applyBorder="1" applyAlignment="1">
      <alignment vertical="center"/>
    </xf>
    <xf numFmtId="4" fontId="14" fillId="0" borderId="8" xfId="1" applyNumberFormat="1" applyFont="1" applyFill="1" applyBorder="1" applyAlignment="1">
      <alignment vertical="center"/>
    </xf>
    <xf numFmtId="0" fontId="14" fillId="0" borderId="4" xfId="1" applyFont="1" applyFill="1" applyBorder="1" applyAlignment="1">
      <alignment horizontal="center" vertical="center"/>
    </xf>
    <xf numFmtId="4" fontId="8" fillId="0" borderId="4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4" fontId="8" fillId="0" borderId="0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6" xfId="1" applyNumberFormat="1" applyFont="1" applyFill="1" applyBorder="1" applyAlignment="1">
      <alignment vertical="center"/>
    </xf>
    <xf numFmtId="4" fontId="5" fillId="0" borderId="14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2" fillId="0" borderId="4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1" fillId="0" borderId="4" xfId="2" applyNumberFormat="1" applyFont="1" applyFill="1" applyBorder="1" applyAlignment="1">
      <alignment horizontal="center" vertical="center"/>
    </xf>
    <xf numFmtId="4" fontId="8" fillId="0" borderId="4" xfId="2" applyNumberFormat="1" applyFont="1" applyFill="1" applyBorder="1" applyAlignment="1">
      <alignment vertical="center"/>
    </xf>
    <xf numFmtId="4" fontId="2" fillId="0" borderId="3" xfId="2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4" fontId="2" fillId="0" borderId="1" xfId="2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" fontId="8" fillId="0" borderId="0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10" borderId="0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0" fontId="11" fillId="10" borderId="6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1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1" fillId="10" borderId="6" xfId="0" applyFont="1" applyFill="1" applyBorder="1" applyAlignment="1">
      <alignment horizontal="left" vertical="center"/>
    </xf>
    <xf numFmtId="0" fontId="3" fillId="10" borderId="6" xfId="2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vertical="center" wrapText="1"/>
    </xf>
    <xf numFmtId="0" fontId="3" fillId="10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10" borderId="2" xfId="0" applyFont="1" applyFill="1" applyBorder="1" applyAlignment="1">
      <alignment horizontal="left" vertical="center"/>
    </xf>
    <xf numFmtId="0" fontId="7" fillId="0" borderId="4" xfId="0" applyFont="1" applyBorder="1"/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6" fillId="3" borderId="4" xfId="0" applyFont="1" applyFill="1" applyBorder="1"/>
    <xf numFmtId="0" fontId="36" fillId="0" borderId="4" xfId="0" applyFont="1" applyBorder="1"/>
    <xf numFmtId="49" fontId="8" fillId="0" borderId="4" xfId="0" applyNumberFormat="1" applyFont="1" applyBorder="1" applyAlignment="1">
      <alignment horizontal="center" vertical="center"/>
    </xf>
    <xf numFmtId="0" fontId="37" fillId="0" borderId="4" xfId="0" applyFont="1" applyBorder="1"/>
    <xf numFmtId="49" fontId="5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4" fillId="0" borderId="4" xfId="1" applyFont="1" applyFill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center" vertical="center"/>
    </xf>
    <xf numFmtId="0" fontId="36" fillId="0" borderId="4" xfId="0" applyFont="1" applyFill="1" applyBorder="1"/>
    <xf numFmtId="4" fontId="2" fillId="0" borderId="1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2" fillId="0" borderId="12" xfId="2" applyNumberFormat="1" applyFont="1" applyFill="1" applyBorder="1" applyAlignment="1">
      <alignment vertical="center"/>
    </xf>
    <xf numFmtId="0" fontId="1" fillId="13" borderId="4" xfId="0" applyFont="1" applyFill="1" applyBorder="1" applyAlignment="1">
      <alignment horizontal="center" vertical="center"/>
    </xf>
    <xf numFmtId="49" fontId="1" fillId="13" borderId="4" xfId="0" applyNumberFormat="1" applyFont="1" applyFill="1" applyBorder="1" applyAlignment="1">
      <alignment horizontal="center" vertical="center"/>
    </xf>
    <xf numFmtId="4" fontId="2" fillId="13" borderId="8" xfId="0" applyNumberFormat="1" applyFont="1" applyFill="1" applyBorder="1" applyAlignment="1">
      <alignment vertical="center"/>
    </xf>
    <xf numFmtId="0" fontId="5" fillId="14" borderId="4" xfId="0" applyFont="1" applyFill="1" applyBorder="1" applyAlignment="1">
      <alignment horizontal="center" vertical="center"/>
    </xf>
    <xf numFmtId="0" fontId="11" fillId="14" borderId="6" xfId="0" applyFont="1" applyFill="1" applyBorder="1" applyAlignment="1">
      <alignment vertical="center"/>
    </xf>
    <xf numFmtId="0" fontId="1" fillId="14" borderId="4" xfId="0" applyFont="1" applyFill="1" applyBorder="1" applyAlignment="1">
      <alignment horizontal="center" vertical="center"/>
    </xf>
    <xf numFmtId="49" fontId="1" fillId="14" borderId="4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14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49" fontId="2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" fontId="32" fillId="0" borderId="4" xfId="0" applyNumberFormat="1" applyFont="1" applyFill="1" applyBorder="1" applyAlignment="1">
      <alignment horizontal="right" vertical="center"/>
    </xf>
    <xf numFmtId="4" fontId="27" fillId="0" borderId="6" xfId="0" applyNumberFormat="1" applyFont="1" applyFill="1" applyBorder="1" applyAlignment="1">
      <alignment vertical="center"/>
    </xf>
    <xf numFmtId="4" fontId="27" fillId="0" borderId="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5" fillId="0" borderId="4" xfId="5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" fontId="1" fillId="0" borderId="4" xfId="5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" fontId="14" fillId="0" borderId="3" xfId="2" applyNumberFormat="1" applyFont="1" applyFill="1" applyBorder="1" applyAlignment="1">
      <alignment vertical="center"/>
    </xf>
    <xf numFmtId="4" fontId="14" fillId="0" borderId="8" xfId="2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vertical="center"/>
    </xf>
    <xf numFmtId="4" fontId="1" fillId="0" borderId="1" xfId="2" applyNumberFormat="1" applyFont="1" applyFill="1" applyBorder="1" applyAlignment="1">
      <alignment vertical="center"/>
    </xf>
    <xf numFmtId="4" fontId="1" fillId="0" borderId="3" xfId="2" applyNumberFormat="1" applyFont="1" applyFill="1" applyBorder="1" applyAlignment="1">
      <alignment vertical="center"/>
    </xf>
    <xf numFmtId="0" fontId="1" fillId="0" borderId="4" xfId="0" applyFont="1" applyFill="1" applyBorder="1"/>
    <xf numFmtId="4" fontId="2" fillId="0" borderId="4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14" borderId="4" xfId="0" applyFont="1" applyFill="1" applyBorder="1" applyAlignment="1">
      <alignment horizontal="center" vertical="center"/>
    </xf>
    <xf numFmtId="0" fontId="3" fillId="14" borderId="1" xfId="3" applyFont="1" applyFill="1" applyBorder="1" applyAlignment="1">
      <alignment horizontal="left" vertical="center"/>
    </xf>
    <xf numFmtId="49" fontId="2" fillId="14" borderId="4" xfId="0" applyNumberFormat="1" applyFont="1" applyFill="1" applyBorder="1" applyAlignment="1">
      <alignment horizontal="center" vertical="center"/>
    </xf>
    <xf numFmtId="0" fontId="3" fillId="14" borderId="3" xfId="3" applyFont="1" applyFill="1" applyBorder="1" applyAlignment="1">
      <alignment horizontal="left" vertical="center"/>
    </xf>
    <xf numFmtId="0" fontId="3" fillId="14" borderId="3" xfId="3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left" vertical="center"/>
    </xf>
    <xf numFmtId="4" fontId="1" fillId="13" borderId="3" xfId="0" applyNumberFormat="1" applyFont="1" applyFill="1" applyBorder="1" applyAlignment="1">
      <alignment vertical="center"/>
    </xf>
    <xf numFmtId="0" fontId="3" fillId="13" borderId="2" xfId="0" applyFont="1" applyFill="1" applyBorder="1" applyAlignment="1">
      <alignment horizontal="left" vertical="center"/>
    </xf>
    <xf numFmtId="4" fontId="1" fillId="13" borderId="2" xfId="0" applyNumberFormat="1" applyFont="1" applyFill="1" applyBorder="1" applyAlignment="1">
      <alignment vertical="center"/>
    </xf>
    <xf numFmtId="4" fontId="2" fillId="13" borderId="10" xfId="0" applyNumberFormat="1" applyFont="1" applyFill="1" applyBorder="1" applyAlignment="1">
      <alignment vertical="center"/>
    </xf>
    <xf numFmtId="0" fontId="3" fillId="14" borderId="1" xfId="0" applyFont="1" applyFill="1" applyBorder="1" applyAlignment="1">
      <alignment horizontal="left" vertical="center" wrapText="1"/>
    </xf>
    <xf numFmtId="4" fontId="1" fillId="13" borderId="10" xfId="0" applyNumberFormat="1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4" borderId="3" xfId="0" applyFont="1" applyFill="1" applyBorder="1" applyAlignment="1">
      <alignment vertical="center" wrapText="1"/>
    </xf>
    <xf numFmtId="0" fontId="28" fillId="14" borderId="4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left" vertical="center" wrapText="1"/>
    </xf>
    <xf numFmtId="0" fontId="7" fillId="14" borderId="4" xfId="0" applyFont="1" applyFill="1" applyBorder="1" applyAlignment="1">
      <alignment horizontal="center" vertical="center"/>
    </xf>
    <xf numFmtId="4" fontId="8" fillId="13" borderId="3" xfId="2" applyNumberFormat="1" applyFont="1" applyFill="1" applyBorder="1" applyAlignment="1">
      <alignment vertical="center"/>
    </xf>
    <xf numFmtId="4" fontId="8" fillId="13" borderId="3" xfId="1" applyNumberFormat="1" applyFont="1" applyFill="1" applyBorder="1" applyAlignment="1">
      <alignment vertical="center"/>
    </xf>
    <xf numFmtId="4" fontId="5" fillId="13" borderId="8" xfId="0" applyNumberFormat="1" applyFont="1" applyFill="1" applyBorder="1" applyAlignment="1">
      <alignment vertical="center"/>
    </xf>
    <xf numFmtId="4" fontId="5" fillId="13" borderId="2" xfId="2" applyNumberFormat="1" applyFont="1" applyFill="1" applyBorder="1" applyAlignment="1">
      <alignment vertical="center"/>
    </xf>
    <xf numFmtId="4" fontId="5" fillId="13" borderId="2" xfId="1" applyNumberFormat="1" applyFont="1" applyFill="1" applyBorder="1" applyAlignment="1">
      <alignment vertical="center"/>
    </xf>
    <xf numFmtId="4" fontId="5" fillId="13" borderId="10" xfId="0" applyNumberFormat="1" applyFont="1" applyFill="1" applyBorder="1" applyAlignment="1">
      <alignment vertical="center"/>
    </xf>
    <xf numFmtId="0" fontId="7" fillId="14" borderId="4" xfId="0" applyFont="1" applyFill="1" applyBorder="1"/>
    <xf numFmtId="4" fontId="1" fillId="13" borderId="8" xfId="0" applyNumberFormat="1" applyFont="1" applyFill="1" applyBorder="1" applyAlignment="1">
      <alignment vertical="center"/>
    </xf>
    <xf numFmtId="0" fontId="3" fillId="13" borderId="7" xfId="0" applyFont="1" applyFill="1" applyBorder="1" applyAlignment="1">
      <alignment horizontal="left" vertical="center"/>
    </xf>
    <xf numFmtId="0" fontId="3" fillId="13" borderId="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2" fillId="0" borderId="1" xfId="0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37" fillId="0" borderId="0" xfId="0" applyFont="1"/>
    <xf numFmtId="0" fontId="38" fillId="0" borderId="12" xfId="3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38" fillId="0" borderId="4" xfId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13" borderId="4" xfId="0" applyNumberFormat="1" applyFont="1" applyFill="1" applyBorder="1" applyAlignment="1">
      <alignment horizontal="center" vertical="center"/>
    </xf>
    <xf numFmtId="0" fontId="40" fillId="0" borderId="4" xfId="0" applyFont="1" applyBorder="1" applyAlignment="1">
      <alignment vertical="center"/>
    </xf>
    <xf numFmtId="49" fontId="8" fillId="14" borderId="4" xfId="0" applyNumberFormat="1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0" fontId="37" fillId="14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49" fontId="3" fillId="14" borderId="4" xfId="2" applyNumberFormat="1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center" vertical="center"/>
    </xf>
    <xf numFmtId="0" fontId="36" fillId="14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36" fillId="14" borderId="4" xfId="0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36" fillId="13" borderId="4" xfId="0" applyFont="1" applyFill="1" applyBorder="1"/>
    <xf numFmtId="0" fontId="8" fillId="0" borderId="4" xfId="0" applyFont="1" applyBorder="1" applyAlignment="1">
      <alignment horizontal="center"/>
    </xf>
    <xf numFmtId="0" fontId="36" fillId="0" borderId="4" xfId="0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38" fillId="0" borderId="4" xfId="1" applyNumberFormat="1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0" fillId="0" borderId="6" xfId="0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9" fontId="32" fillId="9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37" fillId="14" borderId="4" xfId="0" applyFont="1" applyFill="1" applyBorder="1"/>
    <xf numFmtId="4" fontId="2" fillId="13" borderId="2" xfId="0" applyNumberFormat="1" applyFont="1" applyFill="1" applyBorder="1" applyAlignment="1">
      <alignment vertical="center"/>
    </xf>
    <xf numFmtId="0" fontId="14" fillId="14" borderId="4" xfId="1" applyFont="1" applyFill="1" applyBorder="1" applyAlignment="1">
      <alignment horizontal="center" vertical="center"/>
    </xf>
    <xf numFmtId="49" fontId="38" fillId="14" borderId="4" xfId="1" applyNumberFormat="1" applyFont="1" applyFill="1" applyBorder="1" applyAlignment="1">
      <alignment horizontal="center" vertical="center"/>
    </xf>
    <xf numFmtId="0" fontId="11" fillId="14" borderId="3" xfId="1" applyFont="1" applyFill="1" applyBorder="1" applyAlignment="1">
      <alignment horizontal="left" vertical="center" wrapText="1"/>
    </xf>
    <xf numFmtId="0" fontId="11" fillId="14" borderId="1" xfId="1" applyFont="1" applyFill="1" applyBorder="1" applyAlignment="1">
      <alignment horizontal="left" vertical="center" wrapText="1"/>
    </xf>
    <xf numFmtId="0" fontId="3" fillId="14" borderId="1" xfId="3" applyFont="1" applyFill="1" applyBorder="1" applyAlignment="1">
      <alignment horizontal="left" vertical="center" wrapText="1"/>
    </xf>
    <xf numFmtId="0" fontId="3" fillId="14" borderId="3" xfId="0" applyFont="1" applyFill="1" applyBorder="1" applyAlignment="1">
      <alignment horizontal="left" vertical="center"/>
    </xf>
    <xf numFmtId="0" fontId="8" fillId="13" borderId="4" xfId="0" applyFont="1" applyFill="1" applyBorder="1" applyAlignment="1">
      <alignment horizontal="center" vertical="center"/>
    </xf>
    <xf numFmtId="4" fontId="2" fillId="13" borderId="3" xfId="0" applyNumberFormat="1" applyFont="1" applyFill="1" applyBorder="1" applyAlignment="1">
      <alignment vertical="center"/>
    </xf>
    <xf numFmtId="0" fontId="4" fillId="14" borderId="4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vertical="center" wrapText="1"/>
    </xf>
    <xf numFmtId="0" fontId="40" fillId="14" borderId="4" xfId="0" applyFont="1" applyFill="1" applyBorder="1" applyAlignment="1">
      <alignment vertical="center"/>
    </xf>
    <xf numFmtId="0" fontId="11" fillId="14" borderId="1" xfId="3" applyFont="1" applyFill="1" applyBorder="1" applyAlignment="1">
      <alignment horizontal="left" vertical="center" wrapText="1"/>
    </xf>
    <xf numFmtId="49" fontId="25" fillId="9" borderId="6" xfId="0" applyNumberFormat="1" applyFont="1" applyFill="1" applyBorder="1" applyAlignment="1">
      <alignment horizontal="center" vertical="center" textRotation="90"/>
    </xf>
    <xf numFmtId="0" fontId="7" fillId="11" borderId="0" xfId="0" applyFont="1" applyFill="1" applyBorder="1"/>
    <xf numFmtId="0" fontId="36" fillId="0" borderId="0" xfId="0" applyFont="1" applyBorder="1"/>
    <xf numFmtId="0" fontId="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7" fillId="0" borderId="0" xfId="0" applyFont="1" applyBorder="1" applyAlignment="1"/>
    <xf numFmtId="0" fontId="36" fillId="0" borderId="0" xfId="0" applyFont="1" applyBorder="1" applyAlignment="1"/>
    <xf numFmtId="0" fontId="23" fillId="0" borderId="0" xfId="0" applyFont="1" applyFill="1" applyBorder="1" applyAlignment="1">
      <alignment vertical="center"/>
    </xf>
    <xf numFmtId="49" fontId="29" fillId="1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/>
    <xf numFmtId="0" fontId="7" fillId="0" borderId="12" xfId="0" applyFont="1" applyBorder="1"/>
    <xf numFmtId="0" fontId="1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1" fillId="1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7" fillId="3" borderId="12" xfId="0" applyFont="1" applyFill="1" applyBorder="1"/>
    <xf numFmtId="0" fontId="31" fillId="10" borderId="12" xfId="0" applyFont="1" applyFill="1" applyBorder="1" applyAlignment="1">
      <alignment horizontal="left" vertical="center" wrapText="1"/>
    </xf>
    <xf numFmtId="0" fontId="36" fillId="0" borderId="12" xfId="0" applyFont="1" applyBorder="1"/>
    <xf numFmtId="0" fontId="31" fillId="1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7" fillId="0" borderId="12" xfId="0" applyFont="1" applyBorder="1"/>
    <xf numFmtId="0" fontId="36" fillId="3" borderId="12" xfId="0" applyFont="1" applyFill="1" applyBorder="1"/>
    <xf numFmtId="0" fontId="7" fillId="0" borderId="12" xfId="0" applyFont="1" applyFill="1" applyBorder="1"/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26" fillId="0" borderId="2" xfId="0" applyFont="1" applyBorder="1" applyAlignment="1">
      <alignment horizontal="center" vertical="center"/>
    </xf>
    <xf numFmtId="0" fontId="3" fillId="9" borderId="6" xfId="0" applyFont="1" applyFill="1" applyBorder="1" applyAlignment="1">
      <alignment horizontal="left" vertical="center"/>
    </xf>
    <xf numFmtId="0" fontId="3" fillId="9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7" fillId="9" borderId="6" xfId="0" applyFont="1" applyFill="1" applyBorder="1" applyAlignment="1">
      <alignment horizontal="left" vertical="center"/>
    </xf>
    <xf numFmtId="0" fontId="1" fillId="10" borderId="4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49" fontId="25" fillId="9" borderId="14" xfId="0" applyNumberFormat="1" applyFont="1" applyFill="1" applyBorder="1" applyAlignment="1">
      <alignment horizontal="center" vertical="center" textRotation="90"/>
    </xf>
    <xf numFmtId="49" fontId="25" fillId="9" borderId="14" xfId="0" applyNumberFormat="1" applyFont="1" applyFill="1" applyBorder="1" applyAlignment="1">
      <alignment horizontal="center" vertical="center" textRotation="90" wrapText="1"/>
    </xf>
    <xf numFmtId="49" fontId="25" fillId="9" borderId="14" xfId="0" applyNumberFormat="1" applyFont="1" applyFill="1" applyBorder="1" applyAlignment="1">
      <alignment horizontal="left" vertical="center" textRotation="90" wrapText="1"/>
    </xf>
    <xf numFmtId="49" fontId="39" fillId="9" borderId="14" xfId="0" applyNumberFormat="1" applyFont="1" applyFill="1" applyBorder="1" applyAlignment="1">
      <alignment horizontal="center" vertical="center" textRotation="90" wrapText="1"/>
    </xf>
    <xf numFmtId="49" fontId="39" fillId="9" borderId="2" xfId="0" applyNumberFormat="1" applyFont="1" applyFill="1" applyBorder="1" applyAlignment="1">
      <alignment horizontal="center" vertical="center" textRotation="90"/>
    </xf>
    <xf numFmtId="49" fontId="26" fillId="9" borderId="14" xfId="0" applyNumberFormat="1" applyFont="1" applyFill="1" applyBorder="1" applyAlignment="1">
      <alignment horizontal="center" vertical="center" textRotation="90" wrapText="1"/>
    </xf>
    <xf numFmtId="49" fontId="25" fillId="9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/>
    <xf numFmtId="4" fontId="5" fillId="0" borderId="0" xfId="0" applyNumberFormat="1" applyFont="1" applyFill="1" applyBorder="1" applyAlignment="1"/>
    <xf numFmtId="0" fontId="2" fillId="9" borderId="14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vertical="center"/>
    </xf>
    <xf numFmtId="4" fontId="2" fillId="9" borderId="1" xfId="0" applyNumberFormat="1" applyFont="1" applyFill="1" applyBorder="1" applyAlignment="1">
      <alignment vertical="center"/>
    </xf>
    <xf numFmtId="4" fontId="2" fillId="9" borderId="6" xfId="0" applyNumberFormat="1" applyFont="1" applyFill="1" applyBorder="1" applyAlignment="1">
      <alignment vertical="center"/>
    </xf>
    <xf numFmtId="4" fontId="26" fillId="9" borderId="4" xfId="0" applyNumberFormat="1" applyFont="1" applyFill="1" applyBorder="1" applyAlignment="1">
      <alignment horizontal="center" vertical="center" textRotation="90"/>
    </xf>
    <xf numFmtId="4" fontId="26" fillId="9" borderId="4" xfId="0" applyNumberFormat="1" applyFont="1" applyFill="1" applyBorder="1" applyAlignment="1">
      <alignment horizontal="center" vertical="center" textRotation="90" wrapText="1"/>
    </xf>
    <xf numFmtId="0" fontId="26" fillId="9" borderId="4" xfId="0" applyFont="1" applyFill="1" applyBorder="1" applyAlignment="1">
      <alignment horizontal="center" vertical="center" textRotation="90"/>
    </xf>
    <xf numFmtId="4" fontId="2" fillId="9" borderId="1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4" fontId="26" fillId="9" borderId="1" xfId="0" applyNumberFormat="1" applyFont="1" applyFill="1" applyBorder="1" applyAlignment="1">
      <alignment horizontal="center" vertical="center" textRotation="90" wrapText="1"/>
    </xf>
    <xf numFmtId="0" fontId="26" fillId="9" borderId="4" xfId="0" applyFont="1" applyFill="1" applyBorder="1" applyAlignment="1">
      <alignment horizontal="center" vertical="center" textRotation="90" wrapText="1"/>
    </xf>
    <xf numFmtId="49" fontId="25" fillId="9" borderId="14" xfId="0" applyNumberFormat="1" applyFont="1" applyFill="1" applyBorder="1" applyAlignment="1">
      <alignment vertical="center"/>
    </xf>
    <xf numFmtId="4" fontId="26" fillId="9" borderId="14" xfId="0" applyNumberFormat="1" applyFont="1" applyFill="1" applyBorder="1" applyAlignment="1">
      <alignment horizontal="center" vertical="center" textRotation="90"/>
    </xf>
    <xf numFmtId="4" fontId="26" fillId="9" borderId="14" xfId="0" applyNumberFormat="1" applyFont="1" applyFill="1" applyBorder="1" applyAlignment="1">
      <alignment horizontal="center" vertical="center" textRotation="90" wrapText="1"/>
    </xf>
    <xf numFmtId="0" fontId="26" fillId="9" borderId="14" xfId="0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5" fillId="9" borderId="6" xfId="0" applyNumberFormat="1" applyFont="1" applyFill="1" applyBorder="1" applyAlignment="1">
      <alignment horizontal="center" vertical="center" textRotation="90" wrapText="1"/>
    </xf>
    <xf numFmtId="49" fontId="25" fillId="9" borderId="6" xfId="0" applyNumberFormat="1" applyFont="1" applyFill="1" applyBorder="1" applyAlignment="1">
      <alignment horizontal="left" vertical="center" textRotation="90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13" borderId="15" xfId="0" applyNumberFormat="1" applyFont="1" applyFill="1" applyBorder="1" applyAlignment="1">
      <alignment horizontal="center" vertical="center"/>
    </xf>
    <xf numFmtId="49" fontId="1" fillId="14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13" borderId="15" xfId="0" applyFont="1" applyFill="1" applyBorder="1"/>
    <xf numFmtId="0" fontId="7" fillId="0" borderId="15" xfId="0" applyFont="1" applyBorder="1"/>
    <xf numFmtId="0" fontId="7" fillId="3" borderId="15" xfId="0" applyFont="1" applyFill="1" applyBorder="1"/>
    <xf numFmtId="0" fontId="7" fillId="0" borderId="15" xfId="0" applyFont="1" applyFill="1" applyBorder="1"/>
    <xf numFmtId="0" fontId="41" fillId="0" borderId="0" xfId="0" applyFont="1"/>
    <xf numFmtId="0" fontId="1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/>
    <xf numFmtId="4" fontId="5" fillId="0" borderId="0" xfId="0" applyNumberFormat="1" applyFont="1" applyAlignment="1"/>
    <xf numFmtId="0" fontId="33" fillId="0" borderId="0" xfId="0" applyFont="1" applyBorder="1"/>
    <xf numFmtId="0" fontId="42" fillId="0" borderId="0" xfId="0" applyFont="1" applyBorder="1"/>
    <xf numFmtId="4" fontId="33" fillId="0" borderId="0" xfId="0" applyNumberFormat="1" applyFont="1" applyBorder="1"/>
    <xf numFmtId="4" fontId="35" fillId="0" borderId="0" xfId="0" applyNumberFormat="1" applyFont="1" applyFill="1" applyBorder="1"/>
    <xf numFmtId="0" fontId="35" fillId="0" borderId="0" xfId="0" applyFont="1" applyFill="1" applyBorder="1"/>
    <xf numFmtId="0" fontId="33" fillId="0" borderId="0" xfId="0" applyFont="1"/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43" fillId="0" borderId="0" xfId="0" applyFont="1"/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37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" fontId="21" fillId="3" borderId="0" xfId="0" applyNumberFormat="1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 textRotation="90" wrapText="1"/>
    </xf>
    <xf numFmtId="4" fontId="23" fillId="3" borderId="0" xfId="0" applyNumberFormat="1" applyFont="1" applyFill="1" applyBorder="1" applyAlignment="1">
      <alignment vertical="center"/>
    </xf>
    <xf numFmtId="4" fontId="27" fillId="3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5" fillId="0" borderId="2" xfId="0" applyFont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49" fontId="4" fillId="12" borderId="12" xfId="0" applyNumberFormat="1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49" fontId="1" fillId="12" borderId="15" xfId="0" applyNumberFormat="1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49" fontId="2" fillId="12" borderId="0" xfId="0" applyNumberFormat="1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left" vertical="center"/>
    </xf>
    <xf numFmtId="4" fontId="2" fillId="12" borderId="1" xfId="0" applyNumberFormat="1" applyFont="1" applyFill="1" applyBorder="1" applyAlignment="1">
      <alignment horizontal="right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13" borderId="0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49" fontId="2" fillId="13" borderId="0" xfId="0" applyNumberFormat="1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12" borderId="12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49" fontId="8" fillId="12" borderId="12" xfId="0" applyNumberFormat="1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49" fontId="8" fillId="12" borderId="4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4" fontId="8" fillId="12" borderId="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5" fillId="13" borderId="4" xfId="0" applyFont="1" applyFill="1" applyBorder="1" applyAlignment="1">
      <alignment horizontal="center" vertical="center"/>
    </xf>
    <xf numFmtId="49" fontId="8" fillId="13" borderId="4" xfId="0" applyNumberFormat="1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left" vertical="center"/>
    </xf>
    <xf numFmtId="4" fontId="8" fillId="13" borderId="3" xfId="0" applyNumberFormat="1" applyFont="1" applyFill="1" applyBorder="1" applyAlignment="1">
      <alignment vertical="center"/>
    </xf>
    <xf numFmtId="4" fontId="8" fillId="13" borderId="8" xfId="0" applyNumberFormat="1" applyFont="1" applyFill="1" applyBorder="1" applyAlignment="1">
      <alignment vertical="center"/>
    </xf>
    <xf numFmtId="0" fontId="8" fillId="13" borderId="4" xfId="0" applyFont="1" applyFill="1" applyBorder="1" applyAlignment="1">
      <alignment vertical="center"/>
    </xf>
    <xf numFmtId="0" fontId="11" fillId="13" borderId="2" xfId="0" applyFont="1" applyFill="1" applyBorder="1" applyAlignment="1">
      <alignment horizontal="left" vertical="center"/>
    </xf>
    <xf numFmtId="4" fontId="5" fillId="13" borderId="2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4" fontId="8" fillId="12" borderId="6" xfId="0" applyNumberFormat="1" applyFont="1" applyFill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2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" fontId="32" fillId="0" borderId="0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0" fontId="1" fillId="12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49" fontId="2" fillId="12" borderId="4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/>
    </xf>
    <xf numFmtId="4" fontId="2" fillId="12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4" fillId="0" borderId="12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12" borderId="4" xfId="0" applyFont="1" applyFill="1" applyBorder="1" applyAlignment="1">
      <alignment horizontal="center" vertical="center"/>
    </xf>
    <xf numFmtId="0" fontId="7" fillId="12" borderId="0" xfId="0" applyFont="1" applyFill="1"/>
    <xf numFmtId="0" fontId="11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4" fontId="1" fillId="0" borderId="12" xfId="2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left" vertical="center"/>
    </xf>
    <xf numFmtId="4" fontId="8" fillId="13" borderId="2" xfId="0" applyNumberFormat="1" applyFont="1" applyFill="1" applyBorder="1" applyAlignment="1">
      <alignment vertical="center"/>
    </xf>
    <xf numFmtId="4" fontId="8" fillId="13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vertical="center"/>
    </xf>
    <xf numFmtId="4" fontId="5" fillId="13" borderId="3" xfId="0" applyNumberFormat="1" applyFont="1" applyFill="1" applyBorder="1" applyAlignment="1">
      <alignment vertical="center"/>
    </xf>
    <xf numFmtId="4" fontId="14" fillId="0" borderId="4" xfId="0" applyNumberFormat="1" applyFont="1" applyFill="1" applyBorder="1"/>
    <xf numFmtId="0" fontId="3" fillId="15" borderId="6" xfId="0" applyFont="1" applyFill="1" applyBorder="1" applyAlignment="1">
      <alignment horizontal="left" vertical="center"/>
    </xf>
    <xf numFmtId="4" fontId="2" fillId="15" borderId="4" xfId="2" applyNumberFormat="1" applyFont="1" applyFill="1" applyBorder="1" applyAlignment="1">
      <alignment vertical="center"/>
    </xf>
    <xf numFmtId="4" fontId="2" fillId="12" borderId="6" xfId="0" applyNumberFormat="1" applyFont="1" applyFill="1" applyBorder="1" applyAlignment="1">
      <alignment vertical="center"/>
    </xf>
    <xf numFmtId="0" fontId="3" fillId="13" borderId="2" xfId="0" applyFont="1" applyFill="1" applyBorder="1" applyAlignment="1">
      <alignment horizontal="left" vertical="center" wrapText="1"/>
    </xf>
    <xf numFmtId="4" fontId="2" fillId="0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vertical="center"/>
    </xf>
    <xf numFmtId="0" fontId="14" fillId="3" borderId="12" xfId="1" applyFont="1" applyFill="1" applyBorder="1" applyAlignment="1">
      <alignment horizontal="center" vertical="center"/>
    </xf>
    <xf numFmtId="49" fontId="3" fillId="13" borderId="4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49" fontId="1" fillId="13" borderId="15" xfId="1" applyNumberFormat="1" applyFont="1" applyFill="1" applyBorder="1" applyAlignment="1">
      <alignment horizontal="center" vertical="center"/>
    </xf>
    <xf numFmtId="0" fontId="4" fillId="13" borderId="4" xfId="1" applyFont="1" applyFill="1" applyBorder="1" applyAlignment="1">
      <alignment horizontal="center" vertical="center"/>
    </xf>
    <xf numFmtId="0" fontId="3" fillId="13" borderId="2" xfId="1" applyFont="1" applyFill="1" applyBorder="1" applyAlignment="1">
      <alignment horizontal="left" vertical="center"/>
    </xf>
    <xf numFmtId="4" fontId="4" fillId="13" borderId="2" xfId="1" applyNumberFormat="1" applyFont="1" applyFill="1" applyBorder="1" applyAlignment="1">
      <alignment vertical="center"/>
    </xf>
    <xf numFmtId="4" fontId="4" fillId="13" borderId="10" xfId="1" applyNumberFormat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49" fontId="1" fillId="3" borderId="15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vertical="center"/>
    </xf>
    <xf numFmtId="4" fontId="4" fillId="0" borderId="12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4" fontId="3" fillId="0" borderId="0" xfId="1" applyNumberFormat="1" applyFont="1" applyFill="1" applyBorder="1" applyAlignment="1">
      <alignment vertical="center"/>
    </xf>
    <xf numFmtId="4" fontId="3" fillId="0" borderId="12" xfId="1" applyNumberFormat="1" applyFont="1" applyFill="1" applyBorder="1" applyAlignment="1">
      <alignment vertical="center"/>
    </xf>
    <xf numFmtId="0" fontId="3" fillId="14" borderId="1" xfId="0" applyFont="1" applyFill="1" applyBorder="1" applyAlignment="1">
      <alignment horizontal="left" vertical="center"/>
    </xf>
    <xf numFmtId="4" fontId="8" fillId="0" borderId="13" xfId="0" applyNumberFormat="1" applyFont="1" applyFill="1" applyBorder="1" applyAlignment="1">
      <alignment vertical="center"/>
    </xf>
    <xf numFmtId="0" fontId="2" fillId="12" borderId="4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4" fontId="1" fillId="12" borderId="1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horizontal="left" vertical="center"/>
    </xf>
    <xf numFmtId="4" fontId="1" fillId="13" borderId="1" xfId="0" applyNumberFormat="1" applyFont="1" applyFill="1" applyBorder="1" applyAlignment="1">
      <alignment vertical="center"/>
    </xf>
    <xf numFmtId="4" fontId="2" fillId="13" borderId="6" xfId="0" applyNumberFormat="1" applyFont="1" applyFill="1" applyBorder="1" applyAlignment="1">
      <alignment vertical="center"/>
    </xf>
    <xf numFmtId="0" fontId="5" fillId="13" borderId="8" xfId="0" applyFont="1" applyFill="1" applyBorder="1" applyAlignment="1">
      <alignment vertical="center"/>
    </xf>
    <xf numFmtId="4" fontId="1" fillId="0" borderId="4" xfId="0" applyNumberFormat="1" applyFont="1" applyFill="1" applyBorder="1"/>
    <xf numFmtId="0" fontId="4" fillId="0" borderId="2" xfId="0" applyFont="1" applyBorder="1" applyAlignment="1">
      <alignment horizontal="left" vertical="center"/>
    </xf>
    <xf numFmtId="4" fontId="2" fillId="0" borderId="2" xfId="2" applyNumberFormat="1" applyFont="1" applyFill="1" applyBorder="1" applyAlignment="1">
      <alignment vertical="center"/>
    </xf>
    <xf numFmtId="4" fontId="2" fillId="0" borderId="2" xfId="1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vertical="center"/>
    </xf>
    <xf numFmtId="4" fontId="5" fillId="13" borderId="3" xfId="2" applyNumberFormat="1" applyFont="1" applyFill="1" applyBorder="1" applyAlignment="1">
      <alignment vertical="center"/>
    </xf>
    <xf numFmtId="4" fontId="5" fillId="13" borderId="3" xfId="1" applyNumberFormat="1" applyFont="1" applyFill="1" applyBorder="1" applyAlignment="1">
      <alignment vertical="center"/>
    </xf>
    <xf numFmtId="4" fontId="8" fillId="0" borderId="12" xfId="1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/>
    </xf>
    <xf numFmtId="4" fontId="8" fillId="12" borderId="2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8" fillId="12" borderId="12" xfId="3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3" fillId="13" borderId="8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vertical="center"/>
    </xf>
    <xf numFmtId="0" fontId="8" fillId="12" borderId="4" xfId="0" applyFont="1" applyFill="1" applyBorder="1" applyAlignment="1">
      <alignment horizontal="center" vertical="center"/>
    </xf>
    <xf numFmtId="0" fontId="37" fillId="13" borderId="4" xfId="0" applyFont="1" applyFill="1" applyBorder="1"/>
    <xf numFmtId="0" fontId="2" fillId="14" borderId="4" xfId="2" applyFont="1" applyFill="1" applyBorder="1" applyAlignment="1">
      <alignment horizontal="center" vertical="center"/>
    </xf>
    <xf numFmtId="49" fontId="26" fillId="9" borderId="14" xfId="0" applyNumberFormat="1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3" borderId="0" xfId="1" applyFont="1" applyFill="1" applyBorder="1" applyAlignment="1">
      <alignment horizontal="left"/>
    </xf>
    <xf numFmtId="49" fontId="26" fillId="9" borderId="10" xfId="0" applyNumberFormat="1" applyFont="1" applyFill="1" applyBorder="1" applyAlignment="1">
      <alignment horizontal="center" vertical="center" textRotation="90"/>
    </xf>
    <xf numFmtId="0" fontId="2" fillId="0" borderId="4" xfId="0" applyFont="1" applyBorder="1"/>
    <xf numFmtId="0" fontId="2" fillId="13" borderId="4" xfId="1" applyFont="1" applyFill="1" applyBorder="1" applyAlignment="1">
      <alignment horizontal="center" vertical="center"/>
    </xf>
    <xf numFmtId="0" fontId="40" fillId="0" borderId="4" xfId="1" applyFont="1" applyFill="1" applyBorder="1" applyAlignment="1">
      <alignment horizontal="center" vertical="center"/>
    </xf>
    <xf numFmtId="0" fontId="40" fillId="14" borderId="4" xfId="1" applyFont="1" applyFill="1" applyBorder="1" applyAlignment="1">
      <alignment horizontal="center" vertical="center"/>
    </xf>
    <xf numFmtId="0" fontId="2" fillId="14" borderId="4" xfId="0" applyFont="1" applyFill="1" applyBorder="1"/>
    <xf numFmtId="0" fontId="2" fillId="0" borderId="4" xfId="0" applyFont="1" applyFill="1" applyBorder="1"/>
    <xf numFmtId="0" fontId="20" fillId="0" borderId="0" xfId="0" applyFont="1"/>
    <xf numFmtId="0" fontId="46" fillId="0" borderId="0" xfId="0" applyFont="1"/>
    <xf numFmtId="4" fontId="12" fillId="0" borderId="0" xfId="0" applyNumberFormat="1" applyFont="1"/>
    <xf numFmtId="0" fontId="2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28" fillId="0" borderId="0" xfId="0" applyNumberFormat="1" applyFont="1"/>
    <xf numFmtId="0" fontId="45" fillId="0" borderId="0" xfId="0" applyFont="1"/>
    <xf numFmtId="0" fontId="47" fillId="0" borderId="0" xfId="0" applyFont="1"/>
    <xf numFmtId="0" fontId="48" fillId="0" borderId="0" xfId="0" applyFont="1"/>
    <xf numFmtId="0" fontId="3" fillId="0" borderId="0" xfId="0" applyFont="1" applyAlignment="1">
      <alignment horizontal="center" vertical="center"/>
    </xf>
    <xf numFmtId="0" fontId="12" fillId="0" borderId="5" xfId="0" applyFont="1" applyFill="1" applyBorder="1" applyAlignment="1" applyProtection="1">
      <alignment horizontal="left" vertical="center" wrapText="1"/>
    </xf>
    <xf numFmtId="4" fontId="12" fillId="0" borderId="4" xfId="0" applyNumberFormat="1" applyFont="1" applyBorder="1" applyAlignment="1">
      <alignment horizontal="left" vertical="center" wrapText="1"/>
    </xf>
    <xf numFmtId="3" fontId="12" fillId="0" borderId="0" xfId="4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/>
    <xf numFmtId="49" fontId="25" fillId="9" borderId="1" xfId="0" applyNumberFormat="1" applyFont="1" applyFill="1" applyBorder="1" applyAlignment="1">
      <alignment horizontal="center" vertical="center" textRotation="90" wrapText="1"/>
    </xf>
    <xf numFmtId="49" fontId="15" fillId="0" borderId="15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4" fontId="22" fillId="0" borderId="0" xfId="2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left" vertical="center" wrapText="1"/>
    </xf>
    <xf numFmtId="0" fontId="27" fillId="9" borderId="6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left" vertical="center" wrapText="1"/>
    </xf>
    <xf numFmtId="0" fontId="3" fillId="14" borderId="3" xfId="2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vertical="center"/>
    </xf>
    <xf numFmtId="0" fontId="27" fillId="9" borderId="6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0" fontId="32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49" fontId="1" fillId="9" borderId="1" xfId="0" applyNumberFormat="1" applyFont="1" applyFill="1" applyBorder="1" applyAlignment="1">
      <alignment vertical="center"/>
    </xf>
    <xf numFmtId="0" fontId="1" fillId="9" borderId="6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 wrapText="1"/>
    </xf>
    <xf numFmtId="0" fontId="27" fillId="15" borderId="6" xfId="0" applyFont="1" applyFill="1" applyBorder="1" applyAlignment="1">
      <alignment horizontal="left" vertical="center"/>
    </xf>
    <xf numFmtId="4" fontId="8" fillId="15" borderId="4" xfId="0" applyNumberFormat="1" applyFont="1" applyFill="1" applyBorder="1" applyAlignment="1">
      <alignment vertical="center"/>
    </xf>
    <xf numFmtId="4" fontId="2" fillId="15" borderId="4" xfId="0" applyNumberFormat="1" applyFont="1" applyFill="1" applyBorder="1" applyAlignment="1">
      <alignment vertical="center"/>
    </xf>
    <xf numFmtId="0" fontId="12" fillId="3" borderId="4" xfId="3" applyFont="1" applyFill="1" applyBorder="1" applyAlignment="1">
      <alignment horizontal="left" vertical="center" wrapText="1"/>
    </xf>
    <xf numFmtId="0" fontId="3" fillId="14" borderId="4" xfId="0" applyFont="1" applyFill="1" applyBorder="1" applyAlignment="1">
      <alignment horizontal="left" vertical="center"/>
    </xf>
    <xf numFmtId="0" fontId="3" fillId="14" borderId="4" xfId="0" applyFont="1" applyFill="1" applyBorder="1" applyAlignment="1">
      <alignment horizontal="left" vertical="center" wrapText="1"/>
    </xf>
    <xf numFmtId="0" fontId="3" fillId="14" borderId="4" xfId="3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9" fontId="2" fillId="14" borderId="5" xfId="0" applyNumberFormat="1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vertical="center" wrapText="1"/>
    </xf>
    <xf numFmtId="0" fontId="2" fillId="16" borderId="4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49" fontId="2" fillId="16" borderId="4" xfId="0" applyNumberFormat="1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vertical="center" wrapText="1"/>
    </xf>
    <xf numFmtId="4" fontId="5" fillId="16" borderId="0" xfId="0" applyNumberFormat="1" applyFont="1" applyFill="1" applyBorder="1" applyAlignment="1">
      <alignment vertical="center"/>
    </xf>
    <xf numFmtId="4" fontId="2" fillId="16" borderId="4" xfId="0" applyNumberFormat="1" applyFont="1" applyFill="1" applyBorder="1" applyAlignment="1">
      <alignment vertical="center"/>
    </xf>
    <xf numFmtId="4" fontId="1" fillId="16" borderId="4" xfId="0" applyNumberFormat="1" applyFont="1" applyFill="1" applyBorder="1" applyAlignment="1">
      <alignment vertical="center"/>
    </xf>
    <xf numFmtId="0" fontId="12" fillId="16" borderId="4" xfId="0" applyFont="1" applyFill="1" applyBorder="1" applyAlignment="1">
      <alignment vertical="center" wrapText="1"/>
    </xf>
    <xf numFmtId="4" fontId="5" fillId="16" borderId="4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4" fillId="16" borderId="6" xfId="0" applyFont="1" applyFill="1" applyBorder="1" applyAlignment="1">
      <alignment vertical="center"/>
    </xf>
    <xf numFmtId="0" fontId="12" fillId="16" borderId="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/>
    </xf>
    <xf numFmtId="0" fontId="12" fillId="16" borderId="4" xfId="0" applyFont="1" applyFill="1" applyBorder="1" applyAlignment="1">
      <alignment horizontal="left" vertical="center" wrapText="1"/>
    </xf>
    <xf numFmtId="0" fontId="8" fillId="16" borderId="4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left" vertical="center"/>
    </xf>
    <xf numFmtId="4" fontId="15" fillId="3" borderId="0" xfId="0" applyNumberFormat="1" applyFont="1" applyFill="1" applyAlignment="1">
      <alignment vertical="center"/>
    </xf>
    <xf numFmtId="0" fontId="3" fillId="16" borderId="1" xfId="0" applyFont="1" applyFill="1" applyBorder="1" applyAlignment="1">
      <alignment vertical="center" wrapText="1"/>
    </xf>
    <xf numFmtId="4" fontId="1" fillId="16" borderId="1" xfId="0" applyNumberFormat="1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14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" fontId="15" fillId="0" borderId="0" xfId="0" applyNumberFormat="1" applyFont="1" applyFill="1" applyAlignment="1">
      <alignment vertical="center"/>
    </xf>
    <xf numFmtId="4" fontId="1" fillId="16" borderId="4" xfId="0" applyNumberFormat="1" applyFont="1" applyFill="1" applyBorder="1" applyAlignment="1">
      <alignment vertical="center" wrapText="1"/>
    </xf>
    <xf numFmtId="0" fontId="1" fillId="16" borderId="4" xfId="0" applyFont="1" applyFill="1" applyBorder="1" applyAlignment="1">
      <alignment vertical="center" wrapText="1"/>
    </xf>
    <xf numFmtId="49" fontId="11" fillId="8" borderId="4" xfId="0" applyNumberFormat="1" applyFont="1" applyFill="1" applyBorder="1" applyAlignment="1">
      <alignment horizontal="left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4" xfId="0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7" fillId="9" borderId="4" xfId="0" applyFont="1" applyFill="1" applyBorder="1" applyAlignment="1">
      <alignment horizontal="center" vertical="center" textRotation="90" wrapText="1"/>
    </xf>
    <xf numFmtId="0" fontId="32" fillId="0" borderId="4" xfId="0" applyFont="1" applyFill="1" applyBorder="1" applyAlignment="1">
      <alignment horizontal="center" vertical="center"/>
    </xf>
    <xf numFmtId="49" fontId="32" fillId="0" borderId="4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0" borderId="6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49" fontId="32" fillId="0" borderId="5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>
      <alignment horizontal="left" vertical="center"/>
    </xf>
    <xf numFmtId="49" fontId="32" fillId="0" borderId="6" xfId="0" applyNumberFormat="1" applyFont="1" applyFill="1" applyBorder="1" applyAlignment="1">
      <alignment horizontal="left" vertical="center"/>
    </xf>
    <xf numFmtId="0" fontId="27" fillId="10" borderId="5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left" vertical="center" wrapText="1"/>
    </xf>
    <xf numFmtId="0" fontId="27" fillId="10" borderId="6" xfId="0" applyFont="1" applyFill="1" applyBorder="1" applyAlignment="1">
      <alignment horizontal="left" vertical="center" wrapText="1"/>
    </xf>
    <xf numFmtId="0" fontId="31" fillId="10" borderId="5" xfId="0" applyFont="1" applyFill="1" applyBorder="1" applyAlignment="1">
      <alignment horizontal="left" vertical="center" wrapText="1"/>
    </xf>
    <xf numFmtId="0" fontId="31" fillId="10" borderId="1" xfId="0" applyFont="1" applyFill="1" applyBorder="1" applyAlignment="1">
      <alignment horizontal="left" vertical="center" wrapText="1"/>
    </xf>
    <xf numFmtId="0" fontId="31" fillId="10" borderId="6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31" fillId="10" borderId="7" xfId="0" applyFont="1" applyFill="1" applyBorder="1" applyAlignment="1">
      <alignment horizontal="left" vertical="center" wrapText="1"/>
    </xf>
    <xf numFmtId="0" fontId="31" fillId="10" borderId="3" xfId="0" applyFont="1" applyFill="1" applyBorder="1" applyAlignment="1">
      <alignment horizontal="left" vertical="center" wrapText="1"/>
    </xf>
    <xf numFmtId="0" fontId="31" fillId="10" borderId="8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10" borderId="9" xfId="0" applyFont="1" applyFill="1" applyBorder="1" applyAlignment="1">
      <alignment horizontal="left" vertical="center"/>
    </xf>
    <xf numFmtId="0" fontId="31" fillId="10" borderId="2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/>
    </xf>
    <xf numFmtId="0" fontId="31" fillId="9" borderId="5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horizontal="left" vertical="center" wrapText="1"/>
    </xf>
    <xf numFmtId="0" fontId="31" fillId="10" borderId="9" xfId="0" applyFont="1" applyFill="1" applyBorder="1" applyAlignment="1">
      <alignment horizontal="left" vertical="center" wrapText="1"/>
    </xf>
    <xf numFmtId="0" fontId="31" fillId="10" borderId="2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" fontId="2" fillId="13" borderId="7" xfId="0" applyNumberFormat="1" applyFont="1" applyFill="1" applyBorder="1" applyAlignment="1">
      <alignment horizontal="center" vertical="center" wrapText="1"/>
    </xf>
    <xf numFmtId="4" fontId="2" fillId="13" borderId="3" xfId="0" applyNumberFormat="1" applyFont="1" applyFill="1" applyBorder="1" applyAlignment="1">
      <alignment horizontal="center" vertical="center" wrapText="1"/>
    </xf>
    <xf numFmtId="4" fontId="2" fillId="13" borderId="8" xfId="0" applyNumberFormat="1" applyFont="1" applyFill="1" applyBorder="1" applyAlignment="1">
      <alignment horizontal="center" vertical="center" wrapText="1"/>
    </xf>
    <xf numFmtId="4" fontId="2" fillId="13" borderId="9" xfId="0" applyNumberFormat="1" applyFont="1" applyFill="1" applyBorder="1" applyAlignment="1">
      <alignment horizontal="center" vertical="center" wrapText="1"/>
    </xf>
    <xf numFmtId="4" fontId="2" fillId="13" borderId="2" xfId="0" applyNumberFormat="1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9" fillId="0" borderId="5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/>
    </xf>
    <xf numFmtId="0" fontId="31" fillId="10" borderId="5" xfId="0" applyFont="1" applyFill="1" applyBorder="1" applyAlignment="1">
      <alignment horizontal="left" vertical="center"/>
    </xf>
    <xf numFmtId="0" fontId="31" fillId="10" borderId="1" xfId="0" applyFont="1" applyFill="1" applyBorder="1" applyAlignment="1">
      <alignment horizontal="left" vertical="center"/>
    </xf>
    <xf numFmtId="0" fontId="31" fillId="10" borderId="6" xfId="0" applyFont="1" applyFill="1" applyBorder="1" applyAlignment="1">
      <alignment horizontal="left" vertical="center"/>
    </xf>
    <xf numFmtId="0" fontId="27" fillId="9" borderId="9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6" fillId="9" borderId="5" xfId="5" applyNumberFormat="1" applyFont="1" applyFill="1" applyBorder="1" applyAlignment="1">
      <alignment horizontal="center" vertical="center" wrapText="1"/>
    </xf>
    <xf numFmtId="49" fontId="6" fillId="9" borderId="1" xfId="5" applyNumberFormat="1" applyFont="1" applyFill="1" applyBorder="1" applyAlignment="1">
      <alignment horizontal="center" vertical="center" wrapText="1"/>
    </xf>
    <xf numFmtId="49" fontId="6" fillId="9" borderId="6" xfId="5" applyNumberFormat="1" applyFont="1" applyFill="1" applyBorder="1" applyAlignment="1">
      <alignment horizontal="center" vertical="center" wrapText="1"/>
    </xf>
    <xf numFmtId="0" fontId="11" fillId="6" borderId="13" xfId="5" applyFont="1" applyFill="1" applyBorder="1" applyAlignment="1">
      <alignment horizontal="right" vertical="center" wrapText="1"/>
    </xf>
    <xf numFmtId="0" fontId="11" fillId="6" borderId="14" xfId="5" applyFont="1" applyFill="1" applyBorder="1" applyAlignment="1">
      <alignment horizontal="right" vertical="center" wrapText="1"/>
    </xf>
    <xf numFmtId="4" fontId="11" fillId="6" borderId="13" xfId="4" applyNumberFormat="1" applyFont="1" applyFill="1" applyBorder="1" applyAlignment="1">
      <alignment horizontal="right" vertical="center" wrapText="1"/>
    </xf>
    <xf numFmtId="4" fontId="11" fillId="6" borderId="14" xfId="4" applyNumberFormat="1" applyFont="1" applyFill="1" applyBorder="1" applyAlignment="1">
      <alignment horizontal="right" vertical="center" wrapText="1"/>
    </xf>
    <xf numFmtId="0" fontId="11" fillId="6" borderId="5" xfId="5" applyFont="1" applyFill="1" applyBorder="1" applyAlignment="1">
      <alignment horizontal="center" vertical="center" wrapText="1"/>
    </xf>
    <xf numFmtId="0" fontId="11" fillId="6" borderId="6" xfId="5" applyFont="1" applyFill="1" applyBorder="1" applyAlignment="1">
      <alignment horizontal="center" vertical="center" wrapText="1"/>
    </xf>
    <xf numFmtId="0" fontId="11" fillId="6" borderId="13" xfId="5" applyFont="1" applyFill="1" applyBorder="1" applyAlignment="1">
      <alignment horizontal="center" vertical="center" wrapText="1"/>
    </xf>
    <xf numFmtId="0" fontId="11" fillId="6" borderId="14" xfId="5" applyFont="1" applyFill="1" applyBorder="1" applyAlignment="1">
      <alignment horizontal="center" vertical="center" wrapText="1"/>
    </xf>
  </cellXfs>
  <cellStyles count="6">
    <cellStyle name="Bad" xfId="1" builtinId="27"/>
    <cellStyle name="Comma" xfId="4" builtinId="3"/>
    <cellStyle name="Good" xfId="2" builtinId="26"/>
    <cellStyle name="Neutral" xfId="3" builtinId="2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942"/>
  <sheetViews>
    <sheetView showGridLines="0" tabSelected="1" topLeftCell="A148" zoomScaleNormal="100" workbookViewId="0">
      <selection activeCell="J2250" sqref="J2250"/>
    </sheetView>
  </sheetViews>
  <sheetFormatPr defaultRowHeight="14.25" x14ac:dyDescent="0.2"/>
  <cols>
    <col min="1" max="1" width="4.140625" style="51" customWidth="1"/>
    <col min="2" max="2" width="3.28515625" style="51" bestFit="1" customWidth="1"/>
    <col min="3" max="3" width="5.42578125" style="50" bestFit="1" customWidth="1"/>
    <col min="4" max="4" width="5.42578125" style="51" customWidth="1"/>
    <col min="5" max="5" width="9.5703125" style="21" customWidth="1"/>
    <col min="6" max="6" width="6" style="851" customWidth="1"/>
    <col min="7" max="7" width="6" style="852" customWidth="1"/>
    <col min="8" max="8" width="7.85546875" style="773" customWidth="1"/>
    <col min="9" max="9" width="54.5703125" style="641" customWidth="1"/>
    <col min="10" max="10" width="17" style="364" customWidth="1"/>
    <col min="11" max="11" width="18.42578125" style="364" customWidth="1"/>
    <col min="12" max="12" width="18" style="364" customWidth="1"/>
    <col min="13" max="13" width="14" style="17" bestFit="1" customWidth="1"/>
    <col min="14" max="14" width="17.28515625" style="189" bestFit="1" customWidth="1"/>
    <col min="15" max="15" width="18" style="31" bestFit="1" customWidth="1"/>
    <col min="16" max="5185" width="9.140625" style="139"/>
    <col min="5186" max="5204" width="9.140625" style="139" customWidth="1"/>
    <col min="5205" max="16384" width="9.140625" style="139"/>
  </cols>
  <sheetData>
    <row r="1" spans="1:16" x14ac:dyDescent="0.2">
      <c r="A1" s="523"/>
      <c r="B1" s="217"/>
      <c r="C1" s="217"/>
      <c r="D1" s="217"/>
      <c r="E1" s="217"/>
      <c r="F1" s="217" t="s">
        <v>1030</v>
      </c>
      <c r="G1" s="217"/>
      <c r="H1" s="217"/>
      <c r="I1" s="217"/>
      <c r="J1" s="533"/>
      <c r="K1" s="533"/>
      <c r="L1" s="533"/>
      <c r="M1" s="167"/>
      <c r="N1" s="167"/>
      <c r="O1" s="167"/>
      <c r="P1" s="167"/>
    </row>
    <row r="2" spans="1:16" x14ac:dyDescent="0.2">
      <c r="A2" s="217" t="s">
        <v>943</v>
      </c>
      <c r="B2" s="217"/>
      <c r="C2" s="217"/>
      <c r="D2" s="217"/>
      <c r="E2" s="217"/>
      <c r="F2" s="217"/>
      <c r="G2" s="217"/>
      <c r="H2" s="217"/>
      <c r="I2" s="217"/>
      <c r="J2" s="533"/>
      <c r="K2" s="533"/>
      <c r="L2" s="533"/>
      <c r="M2" s="167"/>
      <c r="N2" s="167"/>
      <c r="O2" s="167"/>
      <c r="P2" s="167"/>
    </row>
    <row r="3" spans="1:16" x14ac:dyDescent="0.2">
      <c r="A3" s="217" t="s">
        <v>774</v>
      </c>
      <c r="B3" s="217"/>
      <c r="C3" s="217"/>
      <c r="D3" s="217"/>
      <c r="E3" s="217"/>
      <c r="F3" s="217"/>
      <c r="G3" s="217"/>
      <c r="H3" s="217"/>
      <c r="I3" s="533"/>
      <c r="J3" s="533"/>
      <c r="K3" s="533"/>
      <c r="L3" s="533"/>
      <c r="M3" s="167"/>
      <c r="N3" s="167"/>
      <c r="O3" s="167"/>
      <c r="P3" s="167"/>
    </row>
    <row r="4" spans="1:16" x14ac:dyDescent="0.2">
      <c r="A4" s="217" t="s">
        <v>775</v>
      </c>
      <c r="B4" s="217"/>
      <c r="C4" s="217"/>
      <c r="D4" s="217"/>
      <c r="E4" s="217"/>
      <c r="F4" s="217"/>
      <c r="G4" s="217"/>
      <c r="H4" s="217"/>
      <c r="I4" s="217"/>
      <c r="J4" s="533"/>
      <c r="K4" s="533"/>
      <c r="L4" s="533"/>
      <c r="M4" s="167"/>
      <c r="N4" s="167"/>
      <c r="O4" s="167"/>
      <c r="P4" s="167"/>
    </row>
    <row r="5" spans="1:16" x14ac:dyDescent="0.2">
      <c r="A5" s="217"/>
      <c r="B5" s="217"/>
      <c r="C5" s="217"/>
      <c r="D5" s="217"/>
      <c r="E5" s="217"/>
      <c r="F5" s="217" t="s">
        <v>1032</v>
      </c>
      <c r="G5" s="217"/>
      <c r="H5" s="217"/>
      <c r="I5" s="217"/>
      <c r="J5" s="533"/>
      <c r="K5" s="533"/>
      <c r="L5" s="533"/>
      <c r="M5" s="167"/>
      <c r="N5" s="167"/>
      <c r="O5" s="167"/>
      <c r="P5" s="167"/>
    </row>
    <row r="6" spans="1:16" x14ac:dyDescent="0.2">
      <c r="A6" s="217"/>
      <c r="B6" s="217"/>
      <c r="C6" s="217"/>
      <c r="D6" s="217"/>
      <c r="E6" s="217"/>
      <c r="F6" s="217"/>
      <c r="G6" s="217"/>
      <c r="H6" s="217"/>
      <c r="I6" s="217"/>
      <c r="J6" s="533"/>
      <c r="K6" s="533"/>
      <c r="L6" s="533"/>
      <c r="M6" s="167"/>
      <c r="N6" s="167"/>
      <c r="O6" s="167"/>
      <c r="P6" s="167"/>
    </row>
    <row r="7" spans="1:16" ht="15" x14ac:dyDescent="0.25">
      <c r="A7" s="217"/>
      <c r="B7" s="217"/>
      <c r="C7" s="524"/>
      <c r="D7" s="217"/>
      <c r="E7" s="217"/>
      <c r="F7" s="524"/>
      <c r="G7" s="217"/>
      <c r="H7" s="524"/>
      <c r="I7" s="217"/>
      <c r="J7" s="533"/>
      <c r="K7" s="533"/>
      <c r="L7" s="533"/>
      <c r="M7" s="167"/>
      <c r="N7" s="167"/>
      <c r="O7" s="167"/>
      <c r="P7" s="167"/>
    </row>
    <row r="8" spans="1:16" ht="15" x14ac:dyDescent="0.25">
      <c r="A8" s="217"/>
      <c r="B8" s="217"/>
      <c r="C8" s="524"/>
      <c r="D8" s="217"/>
      <c r="E8" s="217"/>
      <c r="F8" s="581"/>
      <c r="G8" s="217"/>
      <c r="H8" s="581"/>
      <c r="I8" s="582"/>
      <c r="J8" s="554"/>
      <c r="K8" s="554"/>
      <c r="L8" s="554"/>
      <c r="M8" s="167"/>
      <c r="N8" s="167"/>
      <c r="O8" s="167"/>
      <c r="P8" s="167"/>
    </row>
    <row r="9" spans="1:16" s="636" customFormat="1" ht="18" x14ac:dyDescent="0.25">
      <c r="A9" s="631"/>
      <c r="B9" s="631"/>
      <c r="C9" s="631"/>
      <c r="D9" s="631"/>
      <c r="E9" s="632"/>
      <c r="F9" s="581"/>
      <c r="G9" s="632"/>
      <c r="H9" s="631"/>
      <c r="I9" s="633"/>
      <c r="J9" s="634"/>
      <c r="K9" s="634"/>
      <c r="L9" s="635"/>
    </row>
    <row r="10" spans="1:16" s="166" customFormat="1" ht="18.75" x14ac:dyDescent="0.3">
      <c r="A10" s="1044" t="s">
        <v>180</v>
      </c>
      <c r="B10" s="1044"/>
      <c r="C10" s="1044"/>
      <c r="D10" s="1044"/>
      <c r="E10" s="1044"/>
      <c r="F10" s="1044"/>
      <c r="G10" s="1044"/>
      <c r="H10" s="1044"/>
      <c r="I10" s="1044"/>
      <c r="J10" s="1044"/>
      <c r="K10" s="1044"/>
      <c r="L10" s="1044"/>
    </row>
    <row r="11" spans="1:16" s="166" customFormat="1" ht="18.75" x14ac:dyDescent="0.3">
      <c r="A11" s="1044" t="s">
        <v>1015</v>
      </c>
      <c r="B11" s="1044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</row>
    <row r="12" spans="1:16" s="153" customFormat="1" ht="15" x14ac:dyDescent="0.25">
      <c r="A12" s="1045"/>
      <c r="B12" s="1045"/>
      <c r="C12" s="1045"/>
      <c r="D12" s="1045"/>
      <c r="E12" s="1045"/>
      <c r="F12" s="1045"/>
      <c r="G12" s="1045"/>
      <c r="H12" s="1045"/>
      <c r="I12" s="1045"/>
      <c r="J12" s="1045"/>
      <c r="K12" s="1045"/>
      <c r="L12" s="554"/>
    </row>
    <row r="13" spans="1:16" s="153" customFormat="1" ht="15" x14ac:dyDescent="0.25">
      <c r="A13" s="525"/>
      <c r="B13" s="525"/>
      <c r="C13" s="526"/>
      <c r="D13" s="525"/>
      <c r="E13" s="525"/>
      <c r="F13" s="584"/>
      <c r="G13" s="525"/>
      <c r="H13" s="584"/>
      <c r="I13" s="585"/>
      <c r="J13" s="586"/>
      <c r="K13" s="586"/>
      <c r="L13" s="554"/>
    </row>
    <row r="14" spans="1:16" s="153" customFormat="1" ht="15" x14ac:dyDescent="0.25">
      <c r="A14" s="217"/>
      <c r="B14" s="217"/>
      <c r="C14" s="524"/>
      <c r="D14" s="217"/>
      <c r="E14" s="217"/>
      <c r="F14" s="581"/>
      <c r="G14" s="217"/>
      <c r="H14" s="581"/>
      <c r="I14" s="527"/>
      <c r="J14" s="144"/>
      <c r="K14" s="144"/>
      <c r="L14" s="554"/>
    </row>
    <row r="15" spans="1:16" s="153" customFormat="1" ht="15" x14ac:dyDescent="0.25">
      <c r="A15" s="1030" t="s">
        <v>214</v>
      </c>
      <c r="B15" s="1030"/>
      <c r="C15" s="1030"/>
      <c r="D15" s="1030"/>
      <c r="E15" s="1030"/>
      <c r="F15" s="1030"/>
      <c r="G15" s="1030"/>
      <c r="H15" s="1030"/>
      <c r="I15" s="1030"/>
      <c r="J15" s="1030"/>
      <c r="K15" s="1030"/>
    </row>
    <row r="16" spans="1:16" s="153" customFormat="1" ht="15" x14ac:dyDescent="0.25">
      <c r="A16" s="445"/>
      <c r="B16" s="445"/>
      <c r="C16" s="445"/>
      <c r="D16" s="445"/>
      <c r="E16" s="445"/>
      <c r="F16" s="627"/>
      <c r="G16" s="445"/>
      <c r="H16" s="445"/>
      <c r="I16" s="445"/>
      <c r="J16" s="445"/>
      <c r="K16" s="445"/>
    </row>
    <row r="17" spans="1:13" s="153" customFormat="1" ht="15" x14ac:dyDescent="0.25">
      <c r="A17" s="1030" t="s">
        <v>181</v>
      </c>
      <c r="B17" s="1030"/>
      <c r="C17" s="1030"/>
      <c r="D17" s="1030"/>
      <c r="E17" s="1030"/>
      <c r="F17" s="1030"/>
      <c r="G17" s="1030"/>
      <c r="H17" s="1030"/>
      <c r="I17" s="1030"/>
      <c r="J17" s="1030"/>
      <c r="K17" s="1030"/>
      <c r="L17" s="170"/>
    </row>
    <row r="18" spans="1:13" s="153" customFormat="1" ht="15" x14ac:dyDescent="0.25">
      <c r="A18" s="139"/>
      <c r="B18" s="139"/>
      <c r="C18" s="139"/>
      <c r="D18" s="139"/>
      <c r="E18" s="139"/>
      <c r="F18" s="167"/>
      <c r="G18" s="167"/>
      <c r="H18" s="168"/>
      <c r="I18" s="169"/>
      <c r="J18" s="169"/>
      <c r="K18" s="141"/>
      <c r="L18" s="170"/>
    </row>
    <row r="19" spans="1:13" s="153" customFormat="1" ht="15" x14ac:dyDescent="0.25">
      <c r="A19" s="139"/>
      <c r="B19" s="139"/>
      <c r="C19" s="139"/>
      <c r="D19" s="139" t="s">
        <v>1016</v>
      </c>
      <c r="E19" s="139"/>
      <c r="F19" s="167"/>
      <c r="G19" s="167"/>
      <c r="H19" s="168"/>
      <c r="I19" s="169"/>
      <c r="J19" s="169"/>
      <c r="K19" s="141"/>
      <c r="L19" s="170"/>
    </row>
    <row r="20" spans="1:13" s="153" customFormat="1" ht="15" x14ac:dyDescent="0.25">
      <c r="A20" s="139" t="s">
        <v>1017</v>
      </c>
      <c r="B20" s="139"/>
      <c r="C20" s="139"/>
      <c r="D20" s="139"/>
      <c r="E20" s="139"/>
      <c r="F20" s="167"/>
      <c r="G20" s="167"/>
      <c r="H20" s="168"/>
      <c r="I20" s="169"/>
      <c r="J20" s="169"/>
      <c r="K20" s="141"/>
      <c r="L20" s="170"/>
    </row>
    <row r="21" spans="1:13" s="153" customFormat="1" ht="15" x14ac:dyDescent="0.25">
      <c r="A21" s="139"/>
      <c r="B21" s="139"/>
      <c r="C21" s="139"/>
      <c r="D21" s="139"/>
      <c r="E21" s="139"/>
      <c r="F21" s="167"/>
      <c r="G21" s="167"/>
      <c r="H21" s="168"/>
      <c r="I21" s="169"/>
      <c r="J21" s="169"/>
      <c r="K21" s="141"/>
      <c r="L21" s="170"/>
    </row>
    <row r="22" spans="1:13" s="153" customFormat="1" ht="15" x14ac:dyDescent="0.25">
      <c r="A22" s="1030" t="s">
        <v>732</v>
      </c>
      <c r="B22" s="1030"/>
      <c r="C22" s="1030"/>
      <c r="D22" s="1030"/>
      <c r="E22" s="1030"/>
      <c r="F22" s="1030"/>
      <c r="G22" s="1030"/>
      <c r="H22" s="1030"/>
      <c r="I22" s="1030"/>
      <c r="J22" s="1030"/>
      <c r="K22" s="1030"/>
      <c r="L22" s="170"/>
    </row>
    <row r="23" spans="1:13" s="153" customFormat="1" ht="15" x14ac:dyDescent="0.25">
      <c r="A23" s="139"/>
      <c r="B23" s="139"/>
      <c r="C23" s="139"/>
      <c r="D23" s="139"/>
      <c r="E23" s="139"/>
      <c r="F23" s="167"/>
      <c r="G23" s="167"/>
      <c r="H23" s="168"/>
      <c r="I23" s="169"/>
      <c r="J23" s="169"/>
      <c r="K23" s="141"/>
      <c r="L23" s="170"/>
    </row>
    <row r="24" spans="1:13" s="153" customFormat="1" ht="15" x14ac:dyDescent="0.25">
      <c r="A24" s="171"/>
      <c r="B24" s="171"/>
      <c r="C24" s="171"/>
      <c r="D24" s="171" t="s">
        <v>1018</v>
      </c>
      <c r="E24" s="171"/>
      <c r="F24" s="629"/>
      <c r="G24" s="629"/>
      <c r="H24" s="172"/>
      <c r="I24" s="630"/>
      <c r="J24" s="630"/>
      <c r="K24" s="141"/>
      <c r="L24" s="170"/>
    </row>
    <row r="25" spans="1:13" s="153" customFormat="1" ht="15" x14ac:dyDescent="0.25">
      <c r="A25" s="171" t="s">
        <v>1019</v>
      </c>
      <c r="B25" s="171"/>
      <c r="C25" s="171"/>
      <c r="D25" s="171"/>
      <c r="E25" s="171"/>
      <c r="F25" s="891"/>
      <c r="G25" s="629"/>
      <c r="H25" s="172"/>
      <c r="I25" s="630"/>
      <c r="J25" s="630"/>
      <c r="K25" s="141"/>
      <c r="L25" s="170"/>
    </row>
    <row r="26" spans="1:13" s="153" customFormat="1" ht="15" x14ac:dyDescent="0.25">
      <c r="A26" s="139"/>
      <c r="B26" s="139"/>
      <c r="C26" s="139"/>
      <c r="D26" s="139"/>
      <c r="E26" s="139"/>
      <c r="F26" s="167"/>
      <c r="G26" s="167"/>
      <c r="H26" s="168"/>
      <c r="I26" s="169"/>
      <c r="J26" s="169"/>
      <c r="K26" s="141"/>
      <c r="L26" s="170"/>
    </row>
    <row r="27" spans="1:13" s="153" customFormat="1" ht="15" x14ac:dyDescent="0.25">
      <c r="A27" s="528"/>
      <c r="B27" s="528"/>
      <c r="C27" s="529"/>
      <c r="D27" s="528"/>
      <c r="E27" s="528"/>
      <c r="F27" s="587"/>
      <c r="G27" s="528"/>
      <c r="H27" s="587"/>
      <c r="I27" s="588"/>
      <c r="J27" s="589"/>
      <c r="K27" s="589"/>
      <c r="L27" s="554"/>
      <c r="M27" s="170"/>
    </row>
    <row r="28" spans="1:13" s="153" customFormat="1" ht="15" x14ac:dyDescent="0.25">
      <c r="A28" s="637"/>
      <c r="B28" s="637"/>
      <c r="C28" s="452"/>
      <c r="D28" s="637"/>
      <c r="E28" s="25"/>
      <c r="F28" s="452"/>
      <c r="G28" s="24"/>
      <c r="H28" s="638"/>
      <c r="I28" s="639"/>
      <c r="J28" s="604"/>
      <c r="K28" s="604"/>
      <c r="L28" s="604"/>
      <c r="M28" s="17"/>
    </row>
    <row r="29" spans="1:13" s="153" customFormat="1" ht="59.25" x14ac:dyDescent="0.25">
      <c r="A29" s="574"/>
      <c r="B29" s="574"/>
      <c r="C29" s="575"/>
      <c r="D29" s="576"/>
      <c r="E29" s="577"/>
      <c r="F29" s="860"/>
      <c r="G29" s="578"/>
      <c r="H29" s="579" t="s">
        <v>0</v>
      </c>
      <c r="I29" s="580" t="s">
        <v>117</v>
      </c>
      <c r="J29" s="590" t="s">
        <v>782</v>
      </c>
      <c r="K29" s="590" t="s">
        <v>694</v>
      </c>
      <c r="L29" s="591" t="s">
        <v>312</v>
      </c>
      <c r="M29" s="17"/>
    </row>
    <row r="30" spans="1:13" s="153" customFormat="1" ht="15" x14ac:dyDescent="0.25">
      <c r="A30" s="904"/>
      <c r="B30" s="904"/>
      <c r="C30" s="901">
        <v>1</v>
      </c>
      <c r="D30" s="904"/>
      <c r="E30" s="904"/>
      <c r="F30" s="904"/>
      <c r="G30" s="503"/>
      <c r="H30" s="110">
        <v>2</v>
      </c>
      <c r="I30" s="111">
        <v>3</v>
      </c>
      <c r="J30" s="110">
        <v>4</v>
      </c>
      <c r="K30" s="110">
        <v>5</v>
      </c>
      <c r="L30" s="110">
        <v>6</v>
      </c>
      <c r="M30" s="640"/>
    </row>
    <row r="31" spans="1:13" s="153" customFormat="1" ht="15" x14ac:dyDescent="0.25">
      <c r="A31" s="563"/>
      <c r="B31" s="564"/>
      <c r="C31" s="135">
        <v>711</v>
      </c>
      <c r="D31" s="135"/>
      <c r="E31" s="565"/>
      <c r="F31" s="135"/>
      <c r="G31" s="67"/>
      <c r="H31" s="43"/>
      <c r="I31" s="44" t="s">
        <v>118</v>
      </c>
      <c r="J31" s="348">
        <f>SUM(J32:J37)</f>
        <v>1347000000</v>
      </c>
      <c r="K31" s="348"/>
      <c r="L31" s="58">
        <f t="shared" ref="L31:L42" si="0">SUM(J31+K31)</f>
        <v>1347000000</v>
      </c>
      <c r="M31" s="211"/>
    </row>
    <row r="32" spans="1:13" x14ac:dyDescent="0.2">
      <c r="A32" s="566"/>
      <c r="B32" s="567"/>
      <c r="C32" s="333"/>
      <c r="D32" s="566"/>
      <c r="E32" s="56"/>
      <c r="F32" s="333"/>
      <c r="G32" s="23"/>
      <c r="H32" s="335">
        <v>711110</v>
      </c>
      <c r="I32" s="45" t="s">
        <v>119</v>
      </c>
      <c r="J32" s="60">
        <v>950000000</v>
      </c>
      <c r="K32" s="60"/>
      <c r="L32" s="60">
        <f t="shared" si="0"/>
        <v>950000000</v>
      </c>
      <c r="M32" s="211"/>
    </row>
    <row r="33" spans="1:15" s="173" customFormat="1" ht="18" customHeight="1" x14ac:dyDescent="0.2">
      <c r="A33" s="566"/>
      <c r="B33" s="567"/>
      <c r="C33" s="333"/>
      <c r="D33" s="566"/>
      <c r="E33" s="56"/>
      <c r="F33" s="333"/>
      <c r="G33" s="1"/>
      <c r="H33" s="335">
        <v>711120</v>
      </c>
      <c r="I33" s="46" t="s">
        <v>120</v>
      </c>
      <c r="J33" s="60">
        <v>230000000</v>
      </c>
      <c r="K33" s="60"/>
      <c r="L33" s="60">
        <f t="shared" si="0"/>
        <v>230000000</v>
      </c>
      <c r="M33" s="211"/>
      <c r="N33" s="641"/>
      <c r="O33" s="642"/>
    </row>
    <row r="34" spans="1:15" s="645" customFormat="1" x14ac:dyDescent="0.2">
      <c r="A34" s="566"/>
      <c r="B34" s="567"/>
      <c r="C34" s="333"/>
      <c r="D34" s="566"/>
      <c r="E34" s="56"/>
      <c r="F34" s="333"/>
      <c r="G34" s="1"/>
      <c r="H34" s="335">
        <v>711140</v>
      </c>
      <c r="I34" s="46" t="s">
        <v>121</v>
      </c>
      <c r="J34" s="60">
        <v>10000000</v>
      </c>
      <c r="K34" s="60"/>
      <c r="L34" s="60">
        <f t="shared" si="0"/>
        <v>10000000</v>
      </c>
      <c r="M34" s="211"/>
      <c r="N34" s="643"/>
      <c r="O34" s="644"/>
    </row>
    <row r="35" spans="1:15" x14ac:dyDescent="0.2">
      <c r="A35" s="566"/>
      <c r="B35" s="567"/>
      <c r="C35" s="333"/>
      <c r="D35" s="566"/>
      <c r="E35" s="56"/>
      <c r="F35" s="333"/>
      <c r="G35" s="24"/>
      <c r="H35" s="335">
        <v>711160</v>
      </c>
      <c r="I35" s="46" t="s">
        <v>122</v>
      </c>
      <c r="J35" s="60">
        <v>1000000</v>
      </c>
      <c r="K35" s="60"/>
      <c r="L35" s="60">
        <f t="shared" si="0"/>
        <v>1000000</v>
      </c>
      <c r="M35" s="211"/>
    </row>
    <row r="36" spans="1:15" x14ac:dyDescent="0.2">
      <c r="A36" s="566"/>
      <c r="B36" s="567"/>
      <c r="C36" s="333"/>
      <c r="D36" s="566"/>
      <c r="E36" s="56"/>
      <c r="F36" s="333"/>
      <c r="G36" s="1"/>
      <c r="H36" s="469">
        <v>711180</v>
      </c>
      <c r="I36" s="47" t="s">
        <v>123</v>
      </c>
      <c r="J36" s="122">
        <v>6000000</v>
      </c>
      <c r="K36" s="122"/>
      <c r="L36" s="122">
        <f t="shared" si="0"/>
        <v>6000000</v>
      </c>
      <c r="M36" s="211"/>
    </row>
    <row r="37" spans="1:15" x14ac:dyDescent="0.2">
      <c r="A37" s="566"/>
      <c r="B37" s="567"/>
      <c r="C37" s="333"/>
      <c r="D37" s="566"/>
      <c r="E37" s="56"/>
      <c r="F37" s="333"/>
      <c r="G37" s="24"/>
      <c r="H37" s="335">
        <v>711190</v>
      </c>
      <c r="I37" s="46" t="s">
        <v>124</v>
      </c>
      <c r="J37" s="60">
        <v>150000000</v>
      </c>
      <c r="K37" s="60"/>
      <c r="L37" s="60">
        <f t="shared" si="0"/>
        <v>150000000</v>
      </c>
      <c r="M37" s="211"/>
    </row>
    <row r="38" spans="1:15" x14ac:dyDescent="0.2">
      <c r="A38" s="568"/>
      <c r="B38" s="568"/>
      <c r="C38" s="135">
        <v>713</v>
      </c>
      <c r="D38" s="135"/>
      <c r="E38" s="565"/>
      <c r="F38" s="135"/>
      <c r="G38" s="67"/>
      <c r="H38" s="112"/>
      <c r="I38" s="115" t="s">
        <v>125</v>
      </c>
      <c r="J38" s="348">
        <f>SUM(J39:J42)</f>
        <v>675100000</v>
      </c>
      <c r="K38" s="348"/>
      <c r="L38" s="58">
        <f t="shared" si="0"/>
        <v>675100000</v>
      </c>
      <c r="M38" s="211"/>
    </row>
    <row r="39" spans="1:15" x14ac:dyDescent="0.2">
      <c r="A39" s="566"/>
      <c r="B39" s="567"/>
      <c r="C39" s="333"/>
      <c r="D39" s="566"/>
      <c r="E39" s="56"/>
      <c r="F39" s="333"/>
      <c r="G39" s="1"/>
      <c r="H39" s="335">
        <v>713120</v>
      </c>
      <c r="I39" s="46" t="s">
        <v>126</v>
      </c>
      <c r="J39" s="60">
        <v>480000000</v>
      </c>
      <c r="K39" s="60"/>
      <c r="L39" s="60">
        <f t="shared" si="0"/>
        <v>480000000</v>
      </c>
      <c r="M39" s="211"/>
    </row>
    <row r="40" spans="1:15" x14ac:dyDescent="0.2">
      <c r="A40" s="566"/>
      <c r="B40" s="567"/>
      <c r="C40" s="333"/>
      <c r="D40" s="566"/>
      <c r="E40" s="56"/>
      <c r="F40" s="333"/>
      <c r="G40" s="1"/>
      <c r="H40" s="335">
        <v>713310</v>
      </c>
      <c r="I40" s="46" t="s">
        <v>127</v>
      </c>
      <c r="J40" s="60">
        <v>15000000</v>
      </c>
      <c r="K40" s="60"/>
      <c r="L40" s="60">
        <f t="shared" si="0"/>
        <v>15000000</v>
      </c>
      <c r="M40" s="211"/>
    </row>
    <row r="41" spans="1:15" x14ac:dyDescent="0.2">
      <c r="A41" s="566"/>
      <c r="B41" s="567"/>
      <c r="C41" s="333"/>
      <c r="D41" s="566"/>
      <c r="E41" s="56"/>
      <c r="F41" s="333"/>
      <c r="G41" s="1"/>
      <c r="H41" s="335">
        <v>713420</v>
      </c>
      <c r="I41" s="46" t="s">
        <v>128</v>
      </c>
      <c r="J41" s="60">
        <v>180000000</v>
      </c>
      <c r="K41" s="60"/>
      <c r="L41" s="60">
        <f t="shared" si="0"/>
        <v>180000000</v>
      </c>
      <c r="M41" s="211"/>
    </row>
    <row r="42" spans="1:15" x14ac:dyDescent="0.2">
      <c r="A42" s="566"/>
      <c r="B42" s="567"/>
      <c r="C42" s="333"/>
      <c r="D42" s="566"/>
      <c r="E42" s="56"/>
      <c r="F42" s="333"/>
      <c r="G42" s="1"/>
      <c r="H42" s="335">
        <v>713610</v>
      </c>
      <c r="I42" s="46" t="s">
        <v>129</v>
      </c>
      <c r="J42" s="60">
        <v>100000</v>
      </c>
      <c r="K42" s="60"/>
      <c r="L42" s="60">
        <f t="shared" si="0"/>
        <v>100000</v>
      </c>
    </row>
    <row r="43" spans="1:15" x14ac:dyDescent="0.2">
      <c r="A43" s="568"/>
      <c r="B43" s="568"/>
      <c r="C43" s="135">
        <v>714</v>
      </c>
      <c r="D43" s="135"/>
      <c r="E43" s="565"/>
      <c r="F43" s="135"/>
      <c r="G43" s="67"/>
      <c r="H43" s="112"/>
      <c r="I43" s="115" t="s">
        <v>130</v>
      </c>
      <c r="J43" s="348">
        <f>SUM(J44:J50)</f>
        <v>187150000</v>
      </c>
      <c r="K43" s="348"/>
      <c r="L43" s="58">
        <f t="shared" ref="L43:L63" si="1">SUM(J43:K43)</f>
        <v>187150000</v>
      </c>
      <c r="M43" s="211"/>
    </row>
    <row r="44" spans="1:15" ht="22.5" x14ac:dyDescent="0.2">
      <c r="A44" s="569"/>
      <c r="B44" s="569"/>
      <c r="C44" s="464"/>
      <c r="D44" s="464"/>
      <c r="E44" s="276"/>
      <c r="F44" s="464"/>
      <c r="G44" s="20"/>
      <c r="H44" s="362">
        <v>714420</v>
      </c>
      <c r="I44" s="250" t="s">
        <v>713</v>
      </c>
      <c r="J44" s="60">
        <v>150000</v>
      </c>
      <c r="K44" s="61"/>
      <c r="L44" s="60">
        <f t="shared" si="1"/>
        <v>150000</v>
      </c>
      <c r="M44" s="211"/>
    </row>
    <row r="45" spans="1:15" x14ac:dyDescent="0.2">
      <c r="A45" s="567"/>
      <c r="B45" s="567"/>
      <c r="C45" s="333"/>
      <c r="D45" s="333"/>
      <c r="E45" s="56"/>
      <c r="F45" s="333"/>
      <c r="G45" s="1"/>
      <c r="H45" s="335">
        <v>714430</v>
      </c>
      <c r="I45" s="46" t="s">
        <v>131</v>
      </c>
      <c r="J45" s="60">
        <v>5000000</v>
      </c>
      <c r="K45" s="60"/>
      <c r="L45" s="60">
        <f t="shared" si="1"/>
        <v>5000000</v>
      </c>
    </row>
    <row r="46" spans="1:15" x14ac:dyDescent="0.2">
      <c r="A46" s="566"/>
      <c r="B46" s="567"/>
      <c r="C46" s="333"/>
      <c r="D46" s="566"/>
      <c r="E46" s="56"/>
      <c r="F46" s="333"/>
      <c r="G46" s="1"/>
      <c r="H46" s="335">
        <v>714510</v>
      </c>
      <c r="I46" s="45" t="s">
        <v>132</v>
      </c>
      <c r="J46" s="60">
        <v>90000000</v>
      </c>
      <c r="K46" s="60"/>
      <c r="L46" s="60">
        <f t="shared" si="1"/>
        <v>90000000</v>
      </c>
    </row>
    <row r="47" spans="1:15" x14ac:dyDescent="0.2">
      <c r="A47" s="566"/>
      <c r="B47" s="567"/>
      <c r="C47" s="333"/>
      <c r="D47" s="566"/>
      <c r="E47" s="56"/>
      <c r="F47" s="333"/>
      <c r="G47" s="1"/>
      <c r="H47" s="335">
        <v>714540</v>
      </c>
      <c r="I47" s="45" t="s">
        <v>133</v>
      </c>
      <c r="J47" s="60">
        <v>10000000</v>
      </c>
      <c r="K47" s="60"/>
      <c r="L47" s="60">
        <f t="shared" si="1"/>
        <v>10000000</v>
      </c>
    </row>
    <row r="48" spans="1:15" x14ac:dyDescent="0.2">
      <c r="A48" s="566"/>
      <c r="B48" s="567"/>
      <c r="C48" s="333"/>
      <c r="D48" s="566"/>
      <c r="E48" s="56"/>
      <c r="F48" s="333"/>
      <c r="G48" s="1"/>
      <c r="H48" s="335">
        <v>714550</v>
      </c>
      <c r="I48" s="45" t="s">
        <v>134</v>
      </c>
      <c r="J48" s="60">
        <v>1000000</v>
      </c>
      <c r="K48" s="60"/>
      <c r="L48" s="60">
        <f t="shared" si="1"/>
        <v>1000000</v>
      </c>
    </row>
    <row r="49" spans="1:13" x14ac:dyDescent="0.2">
      <c r="A49" s="566"/>
      <c r="B49" s="567"/>
      <c r="C49" s="333"/>
      <c r="D49" s="566"/>
      <c r="E49" s="56"/>
      <c r="F49" s="333"/>
      <c r="G49" s="1"/>
      <c r="H49" s="335">
        <v>714560</v>
      </c>
      <c r="I49" s="45" t="s">
        <v>135</v>
      </c>
      <c r="J49" s="60">
        <v>80000000</v>
      </c>
      <c r="K49" s="60"/>
      <c r="L49" s="60">
        <f t="shared" si="1"/>
        <v>80000000</v>
      </c>
    </row>
    <row r="50" spans="1:13" x14ac:dyDescent="0.2">
      <c r="A50" s="566"/>
      <c r="B50" s="567"/>
      <c r="C50" s="333"/>
      <c r="D50" s="566"/>
      <c r="E50" s="56"/>
      <c r="F50" s="333"/>
      <c r="G50" s="1"/>
      <c r="H50" s="335">
        <v>714570</v>
      </c>
      <c r="I50" s="45" t="s">
        <v>136</v>
      </c>
      <c r="J50" s="60">
        <v>1000000</v>
      </c>
      <c r="K50" s="60"/>
      <c r="L50" s="60">
        <f t="shared" si="1"/>
        <v>1000000</v>
      </c>
    </row>
    <row r="51" spans="1:13" x14ac:dyDescent="0.2">
      <c r="A51" s="568"/>
      <c r="B51" s="568"/>
      <c r="C51" s="135">
        <v>716</v>
      </c>
      <c r="D51" s="135"/>
      <c r="E51" s="565"/>
      <c r="F51" s="135"/>
      <c r="G51" s="67"/>
      <c r="H51" s="112"/>
      <c r="I51" s="44" t="s">
        <v>137</v>
      </c>
      <c r="J51" s="348">
        <f>SUM(J52)</f>
        <v>90000000</v>
      </c>
      <c r="K51" s="348"/>
      <c r="L51" s="58">
        <f t="shared" si="1"/>
        <v>90000000</v>
      </c>
      <c r="M51" s="211"/>
    </row>
    <row r="52" spans="1:13" x14ac:dyDescent="0.2">
      <c r="A52" s="566"/>
      <c r="B52" s="567"/>
      <c r="C52" s="333"/>
      <c r="D52" s="566"/>
      <c r="E52" s="56"/>
      <c r="F52" s="333"/>
      <c r="G52" s="29"/>
      <c r="H52" s="335">
        <v>716110</v>
      </c>
      <c r="I52" s="45" t="s">
        <v>138</v>
      </c>
      <c r="J52" s="60">
        <v>90000000</v>
      </c>
      <c r="K52" s="60"/>
      <c r="L52" s="60">
        <f t="shared" si="1"/>
        <v>90000000</v>
      </c>
    </row>
    <row r="53" spans="1:13" x14ac:dyDescent="0.2">
      <c r="A53" s="570"/>
      <c r="B53" s="568"/>
      <c r="C53" s="135">
        <v>732</v>
      </c>
      <c r="D53" s="135"/>
      <c r="E53" s="565"/>
      <c r="F53" s="135"/>
      <c r="G53" s="67"/>
      <c r="H53" s="112"/>
      <c r="I53" s="44" t="s">
        <v>139</v>
      </c>
      <c r="J53" s="348">
        <f>SUM(J54:J55)</f>
        <v>42484886.32</v>
      </c>
      <c r="K53" s="348"/>
      <c r="L53" s="58">
        <f t="shared" si="1"/>
        <v>42484886.32</v>
      </c>
      <c r="M53" s="211"/>
    </row>
    <row r="54" spans="1:13" x14ac:dyDescent="0.2">
      <c r="A54" s="566"/>
      <c r="B54" s="567"/>
      <c r="C54" s="333"/>
      <c r="D54" s="566"/>
      <c r="E54" s="56"/>
      <c r="F54" s="333"/>
      <c r="G54" s="1"/>
      <c r="H54" s="335">
        <v>732150</v>
      </c>
      <c r="I54" s="45" t="s">
        <v>140</v>
      </c>
      <c r="J54" s="60">
        <f>2824886.32+2900000</f>
        <v>5724886.3200000003</v>
      </c>
      <c r="K54" s="60"/>
      <c r="L54" s="60">
        <f t="shared" si="1"/>
        <v>5724886.3200000003</v>
      </c>
    </row>
    <row r="55" spans="1:13" x14ac:dyDescent="0.2">
      <c r="A55" s="566"/>
      <c r="B55" s="567"/>
      <c r="C55" s="333"/>
      <c r="D55" s="566"/>
      <c r="E55" s="56"/>
      <c r="F55" s="333"/>
      <c r="G55" s="1"/>
      <c r="H55" s="335">
        <v>732250</v>
      </c>
      <c r="I55" s="45" t="s">
        <v>141</v>
      </c>
      <c r="J55" s="60">
        <v>36760000</v>
      </c>
      <c r="K55" s="60"/>
      <c r="L55" s="60">
        <f>SUM(J55:K55)</f>
        <v>36760000</v>
      </c>
    </row>
    <row r="56" spans="1:13" x14ac:dyDescent="0.2">
      <c r="A56" s="568"/>
      <c r="B56" s="568"/>
      <c r="C56" s="135">
        <v>733</v>
      </c>
      <c r="D56" s="135"/>
      <c r="E56" s="565"/>
      <c r="F56" s="135"/>
      <c r="G56" s="67"/>
      <c r="H56" s="112"/>
      <c r="I56" s="44" t="s">
        <v>142</v>
      </c>
      <c r="J56" s="348">
        <f>SUM(J57:J58)</f>
        <v>1321138114.8</v>
      </c>
      <c r="K56" s="348"/>
      <c r="L56" s="58">
        <f t="shared" si="1"/>
        <v>1321138114.8</v>
      </c>
      <c r="M56" s="211"/>
    </row>
    <row r="57" spans="1:13" x14ac:dyDescent="0.2">
      <c r="A57" s="566"/>
      <c r="B57" s="567"/>
      <c r="C57" s="333"/>
      <c r="D57" s="566"/>
      <c r="E57" s="56"/>
      <c r="F57" s="333"/>
      <c r="G57" s="1"/>
      <c r="H57" s="335">
        <v>733150</v>
      </c>
      <c r="I57" s="45" t="s">
        <v>409</v>
      </c>
      <c r="J57" s="60">
        <v>516069750</v>
      </c>
      <c r="K57" s="60"/>
      <c r="L57" s="60">
        <f t="shared" si="1"/>
        <v>516069750</v>
      </c>
    </row>
    <row r="58" spans="1:13" x14ac:dyDescent="0.2">
      <c r="A58" s="566"/>
      <c r="B58" s="567"/>
      <c r="C58" s="333"/>
      <c r="D58" s="566"/>
      <c r="E58" s="56"/>
      <c r="F58" s="333"/>
      <c r="G58" s="1"/>
      <c r="H58" s="335">
        <v>733250</v>
      </c>
      <c r="I58" s="45" t="s">
        <v>313</v>
      </c>
      <c r="J58" s="973">
        <f>925068364.8-120000000</f>
        <v>805068364.79999995</v>
      </c>
      <c r="K58" s="236"/>
      <c r="L58" s="60">
        <f t="shared" si="1"/>
        <v>805068364.79999995</v>
      </c>
    </row>
    <row r="59" spans="1:13" x14ac:dyDescent="0.2">
      <c r="A59" s="568"/>
      <c r="B59" s="568"/>
      <c r="C59" s="135">
        <v>741</v>
      </c>
      <c r="D59" s="135"/>
      <c r="E59" s="565"/>
      <c r="F59" s="135" t="s">
        <v>143</v>
      </c>
      <c r="G59" s="67"/>
      <c r="H59" s="112"/>
      <c r="I59" s="44" t="s">
        <v>144</v>
      </c>
      <c r="J59" s="348">
        <f>SUM(J60:J63)</f>
        <v>441150000</v>
      </c>
      <c r="K59" s="237"/>
      <c r="L59" s="58">
        <f t="shared" si="1"/>
        <v>441150000</v>
      </c>
      <c r="M59" s="211"/>
    </row>
    <row r="60" spans="1:13" x14ac:dyDescent="0.2">
      <c r="A60" s="567"/>
      <c r="B60" s="567"/>
      <c r="C60" s="333"/>
      <c r="D60" s="333"/>
      <c r="E60" s="56"/>
      <c r="F60" s="333"/>
      <c r="G60" s="1"/>
      <c r="H60" s="335">
        <v>741150</v>
      </c>
      <c r="I60" s="45" t="s">
        <v>145</v>
      </c>
      <c r="J60" s="60">
        <v>150000</v>
      </c>
      <c r="K60" s="236"/>
      <c r="L60" s="60">
        <f t="shared" si="1"/>
        <v>150000</v>
      </c>
    </row>
    <row r="61" spans="1:13" x14ac:dyDescent="0.2">
      <c r="A61" s="567"/>
      <c r="B61" s="567"/>
      <c r="C61" s="333"/>
      <c r="D61" s="333"/>
      <c r="E61" s="56"/>
      <c r="F61" s="333"/>
      <c r="G61" s="1"/>
      <c r="H61" s="335">
        <v>741510</v>
      </c>
      <c r="I61" s="45" t="s">
        <v>714</v>
      </c>
      <c r="J61" s="60">
        <v>1000000</v>
      </c>
      <c r="K61" s="236"/>
      <c r="L61" s="60">
        <f t="shared" si="1"/>
        <v>1000000</v>
      </c>
    </row>
    <row r="62" spans="1:13" x14ac:dyDescent="0.2">
      <c r="A62" s="566"/>
      <c r="B62" s="567"/>
      <c r="C62" s="333"/>
      <c r="D62" s="566"/>
      <c r="E62" s="56"/>
      <c r="F62" s="333"/>
      <c r="G62" s="1"/>
      <c r="H62" s="335">
        <v>741520</v>
      </c>
      <c r="I62" s="45" t="s">
        <v>146</v>
      </c>
      <c r="J62" s="60">
        <v>220000000</v>
      </c>
      <c r="K62" s="236"/>
      <c r="L62" s="60">
        <f t="shared" si="1"/>
        <v>220000000</v>
      </c>
    </row>
    <row r="63" spans="1:13" x14ac:dyDescent="0.2">
      <c r="A63" s="566"/>
      <c r="B63" s="567"/>
      <c r="C63" s="333"/>
      <c r="D63" s="566"/>
      <c r="E63" s="56"/>
      <c r="F63" s="333"/>
      <c r="G63" s="1"/>
      <c r="H63" s="335">
        <v>741530</v>
      </c>
      <c r="I63" s="45" t="s">
        <v>147</v>
      </c>
      <c r="J63" s="60">
        <v>220000000</v>
      </c>
      <c r="K63" s="60"/>
      <c r="L63" s="60">
        <f t="shared" si="1"/>
        <v>220000000</v>
      </c>
    </row>
    <row r="64" spans="1:13" x14ac:dyDescent="0.2">
      <c r="A64" s="568"/>
      <c r="B64" s="568"/>
      <c r="C64" s="135">
        <v>742</v>
      </c>
      <c r="D64" s="135"/>
      <c r="E64" s="565"/>
      <c r="F64" s="135"/>
      <c r="G64" s="67"/>
      <c r="H64" s="112"/>
      <c r="I64" s="44" t="s">
        <v>148</v>
      </c>
      <c r="J64" s="348">
        <f>SUM(J65:J69)</f>
        <v>306600000</v>
      </c>
      <c r="K64" s="348">
        <f>SUM(K66:K69)</f>
        <v>8866800</v>
      </c>
      <c r="L64" s="58">
        <f>SUM(J64:K64)</f>
        <v>315466800</v>
      </c>
      <c r="M64" s="211"/>
    </row>
    <row r="65" spans="1:15" ht="22.5" x14ac:dyDescent="0.2">
      <c r="A65" s="569"/>
      <c r="B65" s="569"/>
      <c r="C65" s="464"/>
      <c r="D65" s="464"/>
      <c r="E65" s="276"/>
      <c r="F65" s="464"/>
      <c r="G65" s="20"/>
      <c r="H65" s="362">
        <v>742120</v>
      </c>
      <c r="I65" s="120" t="s">
        <v>625</v>
      </c>
      <c r="J65" s="60">
        <v>11500000</v>
      </c>
      <c r="K65" s="61"/>
      <c r="L65" s="60">
        <f>SUM(J65:K65)</f>
        <v>11500000</v>
      </c>
      <c r="M65" s="412"/>
    </row>
    <row r="66" spans="1:15" ht="22.5" x14ac:dyDescent="0.2">
      <c r="A66" s="567"/>
      <c r="B66" s="567"/>
      <c r="C66" s="333"/>
      <c r="D66" s="333"/>
      <c r="E66" s="56"/>
      <c r="F66" s="333"/>
      <c r="G66" s="1"/>
      <c r="H66" s="335">
        <v>742150</v>
      </c>
      <c r="I66" s="13" t="s">
        <v>659</v>
      </c>
      <c r="J66" s="60">
        <v>95000000</v>
      </c>
      <c r="K66" s="60">
        <f>6216800+1150000</f>
        <v>7366800</v>
      </c>
      <c r="L66" s="60">
        <f t="shared" ref="L66:L79" si="2">SUM(J66:K66)</f>
        <v>102366800</v>
      </c>
    </row>
    <row r="67" spans="1:15" x14ac:dyDescent="0.2">
      <c r="A67" s="566"/>
      <c r="B67" s="567"/>
      <c r="C67" s="333"/>
      <c r="D67" s="566"/>
      <c r="E67" s="56"/>
      <c r="F67" s="333"/>
      <c r="G67" s="1"/>
      <c r="H67" s="335">
        <v>742250</v>
      </c>
      <c r="I67" s="45" t="s">
        <v>149</v>
      </c>
      <c r="J67" s="60">
        <v>200000000</v>
      </c>
      <c r="K67" s="60"/>
      <c r="L67" s="60">
        <f t="shared" si="2"/>
        <v>200000000</v>
      </c>
    </row>
    <row r="68" spans="1:15" ht="22.5" x14ac:dyDescent="0.2">
      <c r="A68" s="566"/>
      <c r="B68" s="567"/>
      <c r="C68" s="333"/>
      <c r="D68" s="566"/>
      <c r="E68" s="56"/>
      <c r="F68" s="333"/>
      <c r="G68" s="1"/>
      <c r="H68" s="335">
        <v>742350</v>
      </c>
      <c r="I68" s="13" t="s">
        <v>314</v>
      </c>
      <c r="J68" s="60">
        <v>100000</v>
      </c>
      <c r="K68" s="60"/>
      <c r="L68" s="60">
        <f t="shared" si="2"/>
        <v>100000</v>
      </c>
    </row>
    <row r="69" spans="1:15" s="208" customFormat="1" ht="22.5" x14ac:dyDescent="0.2">
      <c r="A69" s="566"/>
      <c r="B69" s="567"/>
      <c r="C69" s="333"/>
      <c r="D69" s="566"/>
      <c r="E69" s="56"/>
      <c r="F69" s="333"/>
      <c r="G69" s="1"/>
      <c r="H69" s="335">
        <v>742370</v>
      </c>
      <c r="I69" s="13" t="s">
        <v>388</v>
      </c>
      <c r="J69" s="60"/>
      <c r="K69" s="60">
        <v>1500000</v>
      </c>
      <c r="L69" s="60">
        <f t="shared" si="2"/>
        <v>1500000</v>
      </c>
      <c r="M69" s="17"/>
      <c r="N69" s="206"/>
      <c r="O69" s="207"/>
    </row>
    <row r="70" spans="1:15" ht="15" customHeight="1" x14ac:dyDescent="0.2">
      <c r="A70" s="568"/>
      <c r="B70" s="568"/>
      <c r="C70" s="135">
        <v>743</v>
      </c>
      <c r="D70" s="135"/>
      <c r="E70" s="565"/>
      <c r="F70" s="135"/>
      <c r="G70" s="67"/>
      <c r="H70" s="112"/>
      <c r="I70" s="44" t="s">
        <v>150</v>
      </c>
      <c r="J70" s="348">
        <f>SUM(J71:J73)</f>
        <v>17950000</v>
      </c>
      <c r="K70" s="348"/>
      <c r="L70" s="58">
        <f t="shared" si="2"/>
        <v>17950000</v>
      </c>
      <c r="M70" s="211"/>
    </row>
    <row r="71" spans="1:15" x14ac:dyDescent="0.2">
      <c r="A71" s="567"/>
      <c r="B71" s="567"/>
      <c r="C71" s="333"/>
      <c r="D71" s="333"/>
      <c r="E71" s="56"/>
      <c r="F71" s="333"/>
      <c r="G71" s="1"/>
      <c r="H71" s="335">
        <v>743320</v>
      </c>
      <c r="I71" s="45" t="s">
        <v>315</v>
      </c>
      <c r="J71" s="60">
        <v>10000000</v>
      </c>
      <c r="K71" s="60"/>
      <c r="L71" s="60">
        <f t="shared" si="2"/>
        <v>10000000</v>
      </c>
    </row>
    <row r="72" spans="1:15" x14ac:dyDescent="0.2">
      <c r="A72" s="566"/>
      <c r="B72" s="567"/>
      <c r="C72" s="333"/>
      <c r="D72" s="566"/>
      <c r="E72" s="56"/>
      <c r="F72" s="333"/>
      <c r="G72" s="1"/>
      <c r="H72" s="335">
        <v>743350</v>
      </c>
      <c r="I72" s="45" t="s">
        <v>151</v>
      </c>
      <c r="J72" s="60">
        <v>6450000</v>
      </c>
      <c r="K72" s="60"/>
      <c r="L72" s="60">
        <f t="shared" si="2"/>
        <v>6450000</v>
      </c>
    </row>
    <row r="73" spans="1:15" ht="22.5" x14ac:dyDescent="0.2">
      <c r="A73" s="566"/>
      <c r="B73" s="567"/>
      <c r="C73" s="333"/>
      <c r="D73" s="566"/>
      <c r="E73" s="56"/>
      <c r="F73" s="333"/>
      <c r="G73" s="1"/>
      <c r="H73" s="335">
        <v>743920</v>
      </c>
      <c r="I73" s="13" t="s">
        <v>422</v>
      </c>
      <c r="J73" s="60">
        <v>1500000</v>
      </c>
      <c r="K73" s="60"/>
      <c r="L73" s="60">
        <f t="shared" si="2"/>
        <v>1500000</v>
      </c>
    </row>
    <row r="74" spans="1:15" x14ac:dyDescent="0.2">
      <c r="A74" s="570"/>
      <c r="B74" s="568"/>
      <c r="C74" s="135">
        <v>744</v>
      </c>
      <c r="D74" s="570"/>
      <c r="E74" s="565"/>
      <c r="F74" s="135"/>
      <c r="G74" s="67"/>
      <c r="H74" s="112"/>
      <c r="I74" s="44" t="s">
        <v>389</v>
      </c>
      <c r="J74" s="348"/>
      <c r="K74" s="348">
        <f>SUM(K75)</f>
        <v>500000</v>
      </c>
      <c r="L74" s="58">
        <f t="shared" si="2"/>
        <v>500000</v>
      </c>
      <c r="M74" s="211"/>
    </row>
    <row r="75" spans="1:15" ht="22.5" x14ac:dyDescent="0.2">
      <c r="A75" s="566"/>
      <c r="B75" s="567"/>
      <c r="C75" s="333"/>
      <c r="D75" s="566"/>
      <c r="E75" s="56"/>
      <c r="F75" s="333"/>
      <c r="G75" s="1"/>
      <c r="H75" s="469">
        <v>744150</v>
      </c>
      <c r="I75" s="121" t="s">
        <v>390</v>
      </c>
      <c r="J75" s="122"/>
      <c r="K75" s="122">
        <v>500000</v>
      </c>
      <c r="L75" s="122">
        <f t="shared" si="2"/>
        <v>500000</v>
      </c>
    </row>
    <row r="76" spans="1:15" x14ac:dyDescent="0.2">
      <c r="A76" s="568"/>
      <c r="B76" s="568"/>
      <c r="C76" s="135">
        <v>745</v>
      </c>
      <c r="D76" s="135"/>
      <c r="E76" s="565"/>
      <c r="F76" s="135"/>
      <c r="G76" s="67"/>
      <c r="H76" s="112"/>
      <c r="I76" s="44" t="s">
        <v>152</v>
      </c>
      <c r="J76" s="348">
        <f>SUM(J77)</f>
        <v>71340597.780000001</v>
      </c>
      <c r="K76" s="348">
        <f>SUM(K77)</f>
        <v>381250</v>
      </c>
      <c r="L76" s="58">
        <f t="shared" si="2"/>
        <v>71721847.780000001</v>
      </c>
      <c r="M76" s="211"/>
    </row>
    <row r="77" spans="1:15" x14ac:dyDescent="0.2">
      <c r="A77" s="566"/>
      <c r="B77" s="567"/>
      <c r="C77" s="333"/>
      <c r="D77" s="566"/>
      <c r="E77" s="56"/>
      <c r="F77" s="333"/>
      <c r="G77" s="1"/>
      <c r="H77" s="469">
        <v>745150</v>
      </c>
      <c r="I77" s="123" t="s">
        <v>316</v>
      </c>
      <c r="J77" s="122">
        <f>50605597.78+735000+20000000</f>
        <v>71340597.780000001</v>
      </c>
      <c r="K77" s="122">
        <f>282000+100000-750</f>
        <v>381250</v>
      </c>
      <c r="L77" s="122">
        <f t="shared" si="2"/>
        <v>71721847.780000001</v>
      </c>
    </row>
    <row r="78" spans="1:15" x14ac:dyDescent="0.2">
      <c r="A78" s="570"/>
      <c r="B78" s="568"/>
      <c r="C78" s="135">
        <v>771</v>
      </c>
      <c r="D78" s="570"/>
      <c r="E78" s="565"/>
      <c r="F78" s="135"/>
      <c r="G78" s="67"/>
      <c r="H78" s="112"/>
      <c r="I78" s="44" t="s">
        <v>386</v>
      </c>
      <c r="J78" s="348"/>
      <c r="K78" s="348">
        <f>SUM(K79)</f>
        <v>12000000</v>
      </c>
      <c r="L78" s="58">
        <f t="shared" si="2"/>
        <v>12000000</v>
      </c>
      <c r="M78" s="211"/>
    </row>
    <row r="79" spans="1:15" x14ac:dyDescent="0.2">
      <c r="A79" s="566"/>
      <c r="B79" s="567"/>
      <c r="C79" s="333"/>
      <c r="D79" s="566"/>
      <c r="E79" s="56"/>
      <c r="F79" s="333"/>
      <c r="G79" s="29"/>
      <c r="H79" s="335">
        <v>771110</v>
      </c>
      <c r="I79" s="46" t="s">
        <v>387</v>
      </c>
      <c r="J79" s="60"/>
      <c r="K79" s="60">
        <f>800000+9000000+2200000</f>
        <v>12000000</v>
      </c>
      <c r="L79" s="60">
        <f t="shared" si="2"/>
        <v>12000000</v>
      </c>
      <c r="M79" s="27"/>
    </row>
    <row r="80" spans="1:15" x14ac:dyDescent="0.2">
      <c r="A80" s="570"/>
      <c r="B80" s="568"/>
      <c r="C80" s="135">
        <v>811</v>
      </c>
      <c r="D80" s="570"/>
      <c r="E80" s="565"/>
      <c r="F80" s="135"/>
      <c r="G80" s="67"/>
      <c r="H80" s="112"/>
      <c r="I80" s="44" t="s">
        <v>681</v>
      </c>
      <c r="J80" s="348">
        <f>SUM(J81)</f>
        <v>3400000</v>
      </c>
      <c r="K80" s="348"/>
      <c r="L80" s="58">
        <f>SUM(J80:K80)</f>
        <v>3400000</v>
      </c>
      <c r="M80" s="211"/>
    </row>
    <row r="81" spans="1:15" x14ac:dyDescent="0.2">
      <c r="A81" s="566"/>
      <c r="B81" s="567"/>
      <c r="C81" s="333"/>
      <c r="D81" s="566"/>
      <c r="E81" s="56"/>
      <c r="F81" s="333"/>
      <c r="G81" s="29"/>
      <c r="H81" s="335">
        <v>811150</v>
      </c>
      <c r="I81" s="46" t="s">
        <v>680</v>
      </c>
      <c r="J81" s="60">
        <v>3400000</v>
      </c>
      <c r="K81" s="60"/>
      <c r="L81" s="60">
        <f>SUM(J81:K81)</f>
        <v>3400000</v>
      </c>
      <c r="M81" s="27"/>
    </row>
    <row r="82" spans="1:15" x14ac:dyDescent="0.2">
      <c r="A82" s="566"/>
      <c r="B82" s="567"/>
      <c r="C82" s="333">
        <v>812</v>
      </c>
      <c r="D82" s="566"/>
      <c r="E82" s="56"/>
      <c r="F82" s="333"/>
      <c r="G82" s="29"/>
      <c r="H82" s="470"/>
      <c r="I82" s="44" t="s">
        <v>692</v>
      </c>
      <c r="J82" s="61">
        <f>SUM(J83)</f>
        <v>831000</v>
      </c>
      <c r="K82" s="60"/>
      <c r="L82" s="61">
        <f>SUM(J82:K82)</f>
        <v>831000</v>
      </c>
      <c r="M82" s="27"/>
    </row>
    <row r="83" spans="1:15" x14ac:dyDescent="0.2">
      <c r="A83" s="566"/>
      <c r="B83" s="567"/>
      <c r="C83" s="333"/>
      <c r="D83" s="566"/>
      <c r="E83" s="56"/>
      <c r="F83" s="333"/>
      <c r="G83" s="29"/>
      <c r="H83" s="470">
        <v>812150</v>
      </c>
      <c r="I83" s="46" t="s">
        <v>693</v>
      </c>
      <c r="J83" s="60">
        <v>831000</v>
      </c>
      <c r="K83" s="60"/>
      <c r="L83" s="60">
        <f>SUM(J83:K83)</f>
        <v>831000</v>
      </c>
      <c r="M83" s="27"/>
    </row>
    <row r="84" spans="1:15" x14ac:dyDescent="0.2">
      <c r="A84" s="570"/>
      <c r="B84" s="568"/>
      <c r="C84" s="135">
        <v>823</v>
      </c>
      <c r="D84" s="570"/>
      <c r="E84" s="565"/>
      <c r="F84" s="135"/>
      <c r="G84" s="67"/>
      <c r="H84" s="112"/>
      <c r="I84" s="115" t="s">
        <v>391</v>
      </c>
      <c r="J84" s="348"/>
      <c r="K84" s="348">
        <f>SUM(K85)</f>
        <v>4950000</v>
      </c>
      <c r="L84" s="58">
        <f t="shared" ref="L84:L87" si="3">SUM(J84:K84)</f>
        <v>4950000</v>
      </c>
      <c r="M84" s="211"/>
    </row>
    <row r="85" spans="1:15" x14ac:dyDescent="0.2">
      <c r="A85" s="566"/>
      <c r="B85" s="567"/>
      <c r="C85" s="333"/>
      <c r="D85" s="566"/>
      <c r="E85" s="56"/>
      <c r="F85" s="333"/>
      <c r="G85" s="1"/>
      <c r="H85" s="53">
        <v>823150</v>
      </c>
      <c r="I85" s="124" t="s">
        <v>392</v>
      </c>
      <c r="J85" s="125"/>
      <c r="K85" s="125">
        <v>4950000</v>
      </c>
      <c r="L85" s="125">
        <f t="shared" si="3"/>
        <v>4950000</v>
      </c>
    </row>
    <row r="86" spans="1:15" x14ac:dyDescent="0.2">
      <c r="A86" s="570"/>
      <c r="B86" s="568"/>
      <c r="C86" s="135">
        <v>841</v>
      </c>
      <c r="D86" s="135"/>
      <c r="E86" s="565"/>
      <c r="F86" s="135"/>
      <c r="G86" s="67"/>
      <c r="H86" s="112"/>
      <c r="I86" s="115" t="s">
        <v>153</v>
      </c>
      <c r="J86" s="348">
        <f>SUM(J87)</f>
        <v>758000000</v>
      </c>
      <c r="K86" s="348"/>
      <c r="L86" s="58">
        <f t="shared" si="3"/>
        <v>758000000</v>
      </c>
      <c r="M86" s="211"/>
    </row>
    <row r="87" spans="1:15" x14ac:dyDescent="0.2">
      <c r="A87" s="566"/>
      <c r="B87" s="567"/>
      <c r="C87" s="333"/>
      <c r="D87" s="566"/>
      <c r="E87" s="56"/>
      <c r="F87" s="333"/>
      <c r="G87" s="52"/>
      <c r="H87" s="335">
        <v>841150</v>
      </c>
      <c r="I87" s="46" t="s">
        <v>178</v>
      </c>
      <c r="J87" s="60">
        <v>758000000</v>
      </c>
      <c r="K87" s="60"/>
      <c r="L87" s="60">
        <f t="shared" si="3"/>
        <v>758000000</v>
      </c>
    </row>
    <row r="88" spans="1:15" x14ac:dyDescent="0.2">
      <c r="A88" s="570"/>
      <c r="B88" s="568"/>
      <c r="C88" s="135">
        <v>911</v>
      </c>
      <c r="D88" s="570"/>
      <c r="E88" s="565"/>
      <c r="F88" s="135"/>
      <c r="G88" s="126"/>
      <c r="H88" s="112"/>
      <c r="I88" s="115" t="s">
        <v>676</v>
      </c>
      <c r="J88" s="348">
        <f>SUM(J89)</f>
        <v>588126351.10000002</v>
      </c>
      <c r="K88" s="77"/>
      <c r="L88" s="58">
        <f>SUM(J88:K88)</f>
        <v>588126351.10000002</v>
      </c>
      <c r="M88" s="211"/>
    </row>
    <row r="89" spans="1:15" ht="22.5" x14ac:dyDescent="0.2">
      <c r="A89" s="566"/>
      <c r="B89" s="567"/>
      <c r="C89" s="333"/>
      <c r="D89" s="566"/>
      <c r="E89" s="56"/>
      <c r="F89" s="333"/>
      <c r="G89" s="29"/>
      <c r="H89" s="335">
        <v>911450</v>
      </c>
      <c r="I89" s="12" t="s">
        <v>675</v>
      </c>
      <c r="J89" s="973">
        <f>468126351.1+120000000</f>
        <v>588126351.10000002</v>
      </c>
      <c r="K89" s="60"/>
      <c r="L89" s="60">
        <f>SUM(J89:K89)</f>
        <v>588126351.10000002</v>
      </c>
      <c r="N89" s="206"/>
    </row>
    <row r="90" spans="1:15" x14ac:dyDescent="0.2">
      <c r="A90" s="566"/>
      <c r="B90" s="567"/>
      <c r="C90" s="333"/>
      <c r="D90" s="566"/>
      <c r="E90" s="56"/>
      <c r="F90" s="333"/>
      <c r="G90" s="1"/>
      <c r="H90" s="471"/>
      <c r="I90" s="127"/>
      <c r="J90" s="128"/>
      <c r="K90" s="128"/>
      <c r="L90" s="128"/>
    </row>
    <row r="91" spans="1:15" ht="15" customHeight="1" x14ac:dyDescent="0.2">
      <c r="A91" s="571"/>
      <c r="B91" s="571"/>
      <c r="C91" s="572"/>
      <c r="D91" s="571"/>
      <c r="E91" s="573"/>
      <c r="F91" s="572"/>
      <c r="G91" s="446"/>
      <c r="H91" s="129"/>
      <c r="I91" s="130" t="s">
        <v>154</v>
      </c>
      <c r="J91" s="592">
        <f>SUM(J31+J38+J43+J51+J53+J56+J59+J64+J70+J76+J86+J78+J74+J84+J88+J80+J82)</f>
        <v>5850270950</v>
      </c>
      <c r="K91" s="592">
        <f>SUM(K31+K38+K43+K51+K53+K56+K59+K64+K70+K76+K86+K78+K74+K84+K88+K80)</f>
        <v>26698050</v>
      </c>
      <c r="L91" s="593">
        <f>SUM(J91:K91)</f>
        <v>5876969000</v>
      </c>
      <c r="M91" s="30"/>
    </row>
    <row r="92" spans="1:15" x14ac:dyDescent="0.2">
      <c r="A92" s="536"/>
      <c r="B92" s="536"/>
      <c r="C92" s="459"/>
      <c r="D92" s="536"/>
      <c r="E92" s="19"/>
      <c r="F92" s="117"/>
      <c r="G92" s="20"/>
      <c r="H92" s="116"/>
      <c r="I92" s="18"/>
      <c r="J92" s="388"/>
      <c r="K92" s="553"/>
      <c r="L92" s="553"/>
      <c r="M92" s="32"/>
    </row>
    <row r="93" spans="1:15" s="217" customFormat="1" x14ac:dyDescent="0.2">
      <c r="A93" s="646"/>
      <c r="B93" s="646"/>
      <c r="C93" s="647"/>
      <c r="D93" s="646"/>
      <c r="E93" s="648"/>
      <c r="F93" s="117"/>
      <c r="G93" s="20"/>
      <c r="H93" s="116"/>
      <c r="I93" s="18"/>
      <c r="J93" s="32"/>
      <c r="K93" s="272"/>
      <c r="L93" s="272"/>
      <c r="M93" s="32"/>
      <c r="N93" s="215"/>
      <c r="O93" s="216"/>
    </row>
    <row r="94" spans="1:15" ht="105" x14ac:dyDescent="0.2">
      <c r="A94" s="556"/>
      <c r="B94" s="556"/>
      <c r="C94" s="557"/>
      <c r="D94" s="556"/>
      <c r="E94" s="504"/>
      <c r="F94" s="230"/>
      <c r="G94" s="447"/>
      <c r="H94" s="131" t="s">
        <v>0</v>
      </c>
      <c r="I94" s="132" t="s">
        <v>1</v>
      </c>
      <c r="J94" s="594" t="s">
        <v>156</v>
      </c>
      <c r="K94" s="595" t="s">
        <v>281</v>
      </c>
      <c r="L94" s="596" t="s">
        <v>157</v>
      </c>
    </row>
    <row r="95" spans="1:15" x14ac:dyDescent="0.2">
      <c r="A95" s="558"/>
      <c r="B95" s="558"/>
      <c r="C95" s="559"/>
      <c r="D95" s="558"/>
      <c r="E95" s="505"/>
      <c r="F95" s="555"/>
      <c r="G95" s="448"/>
      <c r="H95" s="133">
        <v>1</v>
      </c>
      <c r="I95" s="134">
        <v>2</v>
      </c>
      <c r="J95" s="363">
        <v>3</v>
      </c>
      <c r="K95" s="363">
        <v>4</v>
      </c>
      <c r="L95" s="363">
        <v>5</v>
      </c>
      <c r="M95" s="640"/>
    </row>
    <row r="96" spans="1:15" s="460" customFormat="1" ht="15" x14ac:dyDescent="0.25">
      <c r="A96" s="535"/>
      <c r="B96" s="537"/>
      <c r="C96" s="50"/>
      <c r="D96" s="535"/>
      <c r="E96" s="21"/>
      <c r="F96" s="22"/>
      <c r="G96" s="1"/>
      <c r="H96" s="135">
        <v>41</v>
      </c>
      <c r="I96" s="136" t="s">
        <v>158</v>
      </c>
      <c r="J96" s="61">
        <f>SUM(J97:J102)</f>
        <v>343125392.62</v>
      </c>
      <c r="K96" s="61">
        <f>SUM(K97:K102)</f>
        <v>12137250</v>
      </c>
      <c r="L96" s="61">
        <f>SUM(J96:K96)</f>
        <v>355262642.62</v>
      </c>
      <c r="M96" s="211"/>
      <c r="N96" s="649"/>
      <c r="O96" s="650"/>
    </row>
    <row r="97" spans="1:15" x14ac:dyDescent="0.2">
      <c r="A97" s="535"/>
      <c r="B97" s="537"/>
      <c r="D97" s="535"/>
      <c r="F97" s="22"/>
      <c r="G97" s="1"/>
      <c r="H97" s="333">
        <v>411</v>
      </c>
      <c r="I97" s="46" t="s">
        <v>2</v>
      </c>
      <c r="J97" s="60">
        <f>SUMIF($H$234:$H$2216,411,(J$234:J$2216))</f>
        <v>252043792.62</v>
      </c>
      <c r="K97" s="60">
        <f>SUMIF($H$454:$H$2160,411,(K$454:K$2164))</f>
        <v>100085</v>
      </c>
      <c r="L97" s="60">
        <f>SUM(J97:K97)</f>
        <v>252143877.62</v>
      </c>
      <c r="N97" s="176"/>
    </row>
    <row r="98" spans="1:15" s="173" customFormat="1" ht="12" x14ac:dyDescent="0.2">
      <c r="A98" s="535"/>
      <c r="B98" s="537"/>
      <c r="C98" s="50"/>
      <c r="D98" s="535"/>
      <c r="E98" s="21"/>
      <c r="F98" s="22"/>
      <c r="G98" s="1"/>
      <c r="H98" s="333">
        <v>412</v>
      </c>
      <c r="I98" s="45" t="s">
        <v>3</v>
      </c>
      <c r="J98" s="60">
        <f>SUMIF($H$234:$H$2216,412,(J$234:J$2216))</f>
        <v>43230000</v>
      </c>
      <c r="K98" s="60">
        <f>SUMIF($H$454:$H$2160,412,(K$454:K$2164))</f>
        <v>17165</v>
      </c>
      <c r="L98" s="60">
        <f t="shared" ref="L98:L102" si="4">SUM(J98:K98)</f>
        <v>43247165</v>
      </c>
      <c r="M98" s="17"/>
      <c r="N98" s="642"/>
      <c r="O98" s="642"/>
    </row>
    <row r="99" spans="1:15" s="645" customFormat="1" x14ac:dyDescent="0.2">
      <c r="A99" s="535"/>
      <c r="B99" s="537"/>
      <c r="C99" s="50"/>
      <c r="D99" s="535"/>
      <c r="E99" s="21"/>
      <c r="F99" s="22"/>
      <c r="G99" s="1"/>
      <c r="H99" s="333">
        <v>413</v>
      </c>
      <c r="I99" s="45" t="s">
        <v>159</v>
      </c>
      <c r="J99" s="60">
        <f>SUMIF($H$234:$H$2216,413,(J$234:J$2216))</f>
        <v>4820000</v>
      </c>
      <c r="K99" s="60">
        <f>SUMIF($H$454:$H$2160,413,(K$454:K$2164))</f>
        <v>20000</v>
      </c>
      <c r="L99" s="60">
        <f t="shared" si="4"/>
        <v>4840000</v>
      </c>
      <c r="M99" s="17"/>
      <c r="N99" s="643"/>
      <c r="O99" s="644"/>
    </row>
    <row r="100" spans="1:15" x14ac:dyDescent="0.2">
      <c r="A100" s="535"/>
      <c r="B100" s="537"/>
      <c r="D100" s="535"/>
      <c r="F100" s="22"/>
      <c r="G100" s="1"/>
      <c r="H100" s="333">
        <v>414</v>
      </c>
      <c r="I100" s="45" t="s">
        <v>4</v>
      </c>
      <c r="J100" s="60">
        <f>SUMIF($H$234:$H$2216,414,(J$234:J$2216))</f>
        <v>12436200</v>
      </c>
      <c r="K100" s="60">
        <f>SUMIF($H$454:$H$2160,414,(K$454:K$2164))</f>
        <v>12000000</v>
      </c>
      <c r="L100" s="60">
        <f t="shared" si="4"/>
        <v>24436200</v>
      </c>
    </row>
    <row r="101" spans="1:15" x14ac:dyDescent="0.2">
      <c r="A101" s="535"/>
      <c r="B101" s="537"/>
      <c r="D101" s="535"/>
      <c r="F101" s="22"/>
      <c r="G101" s="1"/>
      <c r="H101" s="333">
        <v>415</v>
      </c>
      <c r="I101" s="45" t="s">
        <v>5</v>
      </c>
      <c r="J101" s="60">
        <f>SUMIF($H$234:$H$2216,415,(J$234:J$2216))</f>
        <v>11704400</v>
      </c>
      <c r="K101" s="60">
        <f>SUMIF($H$454:$H$2160,415,(K$454:K$2164))</f>
        <v>0</v>
      </c>
      <c r="L101" s="60">
        <f t="shared" si="4"/>
        <v>11704400</v>
      </c>
    </row>
    <row r="102" spans="1:15" x14ac:dyDescent="0.2">
      <c r="A102" s="535"/>
      <c r="B102" s="537"/>
      <c r="D102" s="535"/>
      <c r="F102" s="22"/>
      <c r="G102" s="1"/>
      <c r="H102" s="333">
        <v>416</v>
      </c>
      <c r="I102" s="45" t="s">
        <v>6</v>
      </c>
      <c r="J102" s="60">
        <f>SUMIF($H$234:$H$2216,416,(J$234:J$2216))</f>
        <v>18891000</v>
      </c>
      <c r="K102" s="60">
        <f>SUMIF($H$454:$H$2160,416,(K$454:K$2164))</f>
        <v>0</v>
      </c>
      <c r="L102" s="60">
        <f t="shared" si="4"/>
        <v>18891000</v>
      </c>
    </row>
    <row r="103" spans="1:15" x14ac:dyDescent="0.2">
      <c r="A103" s="535"/>
      <c r="B103" s="537"/>
      <c r="D103" s="535"/>
      <c r="F103" s="22"/>
      <c r="G103" s="1"/>
      <c r="H103" s="135">
        <v>42</v>
      </c>
      <c r="I103" s="136" t="s">
        <v>160</v>
      </c>
      <c r="J103" s="61">
        <f>SUM(J104:J109)</f>
        <v>1194183411.02</v>
      </c>
      <c r="K103" s="61">
        <f t="shared" ref="K103" si="5">SUM(K104:K109)</f>
        <v>11387000</v>
      </c>
      <c r="L103" s="61">
        <f>SUM(J103:K103)</f>
        <v>1205570411.02</v>
      </c>
      <c r="M103" s="211"/>
    </row>
    <row r="104" spans="1:15" x14ac:dyDescent="0.2">
      <c r="A104" s="535"/>
      <c r="B104" s="537"/>
      <c r="D104" s="535"/>
      <c r="F104" s="22"/>
      <c r="G104" s="1"/>
      <c r="H104" s="333">
        <v>421</v>
      </c>
      <c r="I104" s="45" t="s">
        <v>7</v>
      </c>
      <c r="J104" s="60">
        <f>SUMIF($H$234:$H$2216,421,(J$234:J$2216))</f>
        <v>153988731.57999998</v>
      </c>
      <c r="K104" s="60">
        <f>SUMIF($H$454:$H$2160,421,(K$454:K$2164))</f>
        <v>1012000</v>
      </c>
      <c r="L104" s="60">
        <f>SUM(J104:K104)</f>
        <v>155000731.57999998</v>
      </c>
    </row>
    <row r="105" spans="1:15" x14ac:dyDescent="0.2">
      <c r="A105" s="535"/>
      <c r="B105" s="537"/>
      <c r="D105" s="535"/>
      <c r="F105" s="22"/>
      <c r="G105" s="1"/>
      <c r="H105" s="333">
        <v>422</v>
      </c>
      <c r="I105" s="45" t="s">
        <v>8</v>
      </c>
      <c r="J105" s="60">
        <f>SUMIF($H$234:$H$2216,422,(J$234:J$2216))</f>
        <v>7034000</v>
      </c>
      <c r="K105" s="60">
        <f>SUMIF($H$454:$H$2160,422,(K$454:K$2164))</f>
        <v>320000</v>
      </c>
      <c r="L105" s="60">
        <f t="shared" ref="L105:L109" si="6">SUM(J105:K105)</f>
        <v>7354000</v>
      </c>
    </row>
    <row r="106" spans="1:15" x14ac:dyDescent="0.2">
      <c r="A106" s="535"/>
      <c r="B106" s="537"/>
      <c r="D106" s="535"/>
      <c r="F106" s="22"/>
      <c r="G106" s="1"/>
      <c r="H106" s="333">
        <v>423</v>
      </c>
      <c r="I106" s="45" t="s">
        <v>9</v>
      </c>
      <c r="J106" s="60">
        <f>SUMIF($H$234:$H$2216,423,(J$234:J$2216))</f>
        <v>210188316.44</v>
      </c>
      <c r="K106" s="60">
        <f>SUMIF($H$454:$H$2160,423,(K$454:K$2164))</f>
        <v>1180000</v>
      </c>
      <c r="L106" s="60">
        <f t="shared" si="6"/>
        <v>211368316.44</v>
      </c>
    </row>
    <row r="107" spans="1:15" x14ac:dyDescent="0.2">
      <c r="A107" s="535"/>
      <c r="B107" s="537"/>
      <c r="D107" s="535"/>
      <c r="F107" s="22"/>
      <c r="G107" s="1"/>
      <c r="H107" s="333">
        <v>424</v>
      </c>
      <c r="I107" s="45" t="s">
        <v>10</v>
      </c>
      <c r="J107" s="60">
        <f>SUMIF($H$234:$H$2216,424,(J$234:J$2216))</f>
        <v>681503930</v>
      </c>
      <c r="K107" s="60">
        <f>SUMIF($H$454:$H$2160,424,(K$454:K$2164))</f>
        <v>7690000</v>
      </c>
      <c r="L107" s="60">
        <f t="shared" si="6"/>
        <v>689193930</v>
      </c>
    </row>
    <row r="108" spans="1:15" x14ac:dyDescent="0.2">
      <c r="A108" s="535"/>
      <c r="B108" s="537"/>
      <c r="D108" s="535"/>
      <c r="F108" s="22"/>
      <c r="G108" s="1"/>
      <c r="H108" s="333">
        <v>425</v>
      </c>
      <c r="I108" s="45" t="s">
        <v>11</v>
      </c>
      <c r="J108" s="60">
        <f>SUMIF($H$234:$H$2216,425,(J$234:J$2216))</f>
        <v>47692233</v>
      </c>
      <c r="K108" s="60">
        <f>SUMIF($H$454:$H$2160,425,(K$454:K$2164))</f>
        <v>80000</v>
      </c>
      <c r="L108" s="60">
        <f t="shared" si="6"/>
        <v>47772233</v>
      </c>
    </row>
    <row r="109" spans="1:15" x14ac:dyDescent="0.2">
      <c r="A109" s="535"/>
      <c r="B109" s="537"/>
      <c r="D109" s="535"/>
      <c r="F109" s="22"/>
      <c r="G109" s="1"/>
      <c r="H109" s="333">
        <v>426</v>
      </c>
      <c r="I109" s="45" t="s">
        <v>161</v>
      </c>
      <c r="J109" s="60">
        <f>SUMIF($H$234:$H$2216,426,(J$234:J$2216))</f>
        <v>93776200</v>
      </c>
      <c r="K109" s="60">
        <f>SUMIF($H$454:$H$2160,426,(K$454:K$2164))</f>
        <v>1105000</v>
      </c>
      <c r="L109" s="60">
        <f t="shared" si="6"/>
        <v>94881200</v>
      </c>
    </row>
    <row r="110" spans="1:15" x14ac:dyDescent="0.2">
      <c r="A110" s="535"/>
      <c r="B110" s="537"/>
      <c r="D110" s="535"/>
      <c r="F110" s="22"/>
      <c r="G110" s="1"/>
      <c r="H110" s="135">
        <v>43</v>
      </c>
      <c r="I110" s="136" t="s">
        <v>162</v>
      </c>
      <c r="J110" s="61">
        <f>SUM(J111)</f>
        <v>200000</v>
      </c>
      <c r="K110" s="61">
        <f t="shared" ref="K110" si="7">SUM(K111)</f>
        <v>150000</v>
      </c>
      <c r="L110" s="61">
        <f t="shared" ref="L110:L119" si="8">SUM(J110:K110)</f>
        <v>350000</v>
      </c>
      <c r="M110" s="211"/>
    </row>
    <row r="111" spans="1:15" x14ac:dyDescent="0.2">
      <c r="A111" s="535"/>
      <c r="B111" s="537"/>
      <c r="D111" s="535"/>
      <c r="F111" s="22"/>
      <c r="G111" s="1"/>
      <c r="H111" s="333">
        <v>431</v>
      </c>
      <c r="I111" s="45" t="s">
        <v>12</v>
      </c>
      <c r="J111" s="60">
        <f>SUMIF($H$234:$H$2216,431,(J$234:J$2216))</f>
        <v>200000</v>
      </c>
      <c r="K111" s="60">
        <f>SUMIF($H$454:$H$2160,431,(K$454:K$2164))</f>
        <v>150000</v>
      </c>
      <c r="L111" s="60">
        <f t="shared" si="8"/>
        <v>350000</v>
      </c>
    </row>
    <row r="112" spans="1:15" x14ac:dyDescent="0.2">
      <c r="A112" s="535"/>
      <c r="B112" s="537"/>
      <c r="D112" s="535"/>
      <c r="F112" s="22"/>
      <c r="G112" s="1"/>
      <c r="H112" s="135">
        <v>44</v>
      </c>
      <c r="I112" s="136" t="s">
        <v>163</v>
      </c>
      <c r="J112" s="61">
        <f>SUM(J113:J114)</f>
        <v>10970000</v>
      </c>
      <c r="K112" s="61">
        <f>SUM(K113:K114)</f>
        <v>0</v>
      </c>
      <c r="L112" s="61">
        <f t="shared" si="8"/>
        <v>10970000</v>
      </c>
      <c r="M112" s="211"/>
    </row>
    <row r="113" spans="1:13" x14ac:dyDescent="0.2">
      <c r="A113" s="535"/>
      <c r="B113" s="537"/>
      <c r="D113" s="535"/>
      <c r="F113" s="22"/>
      <c r="G113" s="1"/>
      <c r="H113" s="333">
        <v>441</v>
      </c>
      <c r="I113" s="45" t="s">
        <v>13</v>
      </c>
      <c r="J113" s="60">
        <f>SUMIF($H$234:$H$2216,441,(J$234:J$2216))</f>
        <v>9770000</v>
      </c>
      <c r="K113" s="60">
        <f>SUMIF($H$454:$H$2160,441,(K$454:K$2164))</f>
        <v>0</v>
      </c>
      <c r="L113" s="60">
        <f t="shared" si="8"/>
        <v>9770000</v>
      </c>
    </row>
    <row r="114" spans="1:13" x14ac:dyDescent="0.2">
      <c r="A114" s="535"/>
      <c r="B114" s="537"/>
      <c r="D114" s="535"/>
      <c r="F114" s="22"/>
      <c r="G114" s="1"/>
      <c r="H114" s="333">
        <v>444</v>
      </c>
      <c r="I114" s="45" t="s">
        <v>14</v>
      </c>
      <c r="J114" s="60">
        <f>SUMIF($H$234:$H$2216,444,(J$234:J$2216))</f>
        <v>1200000</v>
      </c>
      <c r="K114" s="60">
        <f>SUMIF($H$454:$H$2160,444,(K$454:K$2164))</f>
        <v>0</v>
      </c>
      <c r="L114" s="60">
        <f t="shared" si="8"/>
        <v>1200000</v>
      </c>
    </row>
    <row r="115" spans="1:13" x14ac:dyDescent="0.2">
      <c r="A115" s="535"/>
      <c r="B115" s="537"/>
      <c r="D115" s="535"/>
      <c r="F115" s="22"/>
      <c r="G115" s="1"/>
      <c r="H115" s="135">
        <v>45</v>
      </c>
      <c r="I115" s="136" t="s">
        <v>164</v>
      </c>
      <c r="J115" s="61">
        <f>SUM(J116:J117)</f>
        <v>307688028</v>
      </c>
      <c r="K115" s="61">
        <f>SUM(K116:K117)</f>
        <v>0</v>
      </c>
      <c r="L115" s="61">
        <f t="shared" si="8"/>
        <v>307688028</v>
      </c>
      <c r="M115" s="211"/>
    </row>
    <row r="116" spans="1:13" x14ac:dyDescent="0.2">
      <c r="A116" s="535"/>
      <c r="B116" s="537"/>
      <c r="D116" s="535"/>
      <c r="F116" s="22"/>
      <c r="G116" s="1"/>
      <c r="H116" s="333">
        <v>451</v>
      </c>
      <c r="I116" s="45" t="s">
        <v>165</v>
      </c>
      <c r="J116" s="60">
        <f>SUMIF($H$234:$H$2216,451,(J$234:J$2216))</f>
        <v>285318028</v>
      </c>
      <c r="K116" s="60">
        <f>SUMIF($H$454:$H$2160,451,(K$454:K$2164))</f>
        <v>0</v>
      </c>
      <c r="L116" s="60">
        <f t="shared" si="8"/>
        <v>285318028</v>
      </c>
    </row>
    <row r="117" spans="1:13" x14ac:dyDescent="0.2">
      <c r="A117" s="535"/>
      <c r="B117" s="537"/>
      <c r="D117" s="535"/>
      <c r="F117" s="22"/>
      <c r="G117" s="1"/>
      <c r="H117" s="333">
        <v>454</v>
      </c>
      <c r="I117" s="45" t="s">
        <v>15</v>
      </c>
      <c r="J117" s="60">
        <f>SUMIF($H$234:$H$2216,454,(J$234:J$2216))</f>
        <v>22370000</v>
      </c>
      <c r="K117" s="60">
        <f>SUMIF($H$454:$H$2160,454,(K$454:K$2164))</f>
        <v>0</v>
      </c>
      <c r="L117" s="60">
        <f t="shared" si="8"/>
        <v>22370000</v>
      </c>
    </row>
    <row r="118" spans="1:13" x14ac:dyDescent="0.2">
      <c r="A118" s="535"/>
      <c r="B118" s="537"/>
      <c r="D118" s="535"/>
      <c r="F118" s="22"/>
      <c r="G118" s="1"/>
      <c r="H118" s="135">
        <v>46</v>
      </c>
      <c r="I118" s="136" t="s">
        <v>166</v>
      </c>
      <c r="J118" s="61">
        <f>SUM(J119:J121)</f>
        <v>434601401.05000001</v>
      </c>
      <c r="K118" s="61">
        <f>SUM(K119:K121)</f>
        <v>11800</v>
      </c>
      <c r="L118" s="61">
        <f t="shared" si="8"/>
        <v>434613201.05000001</v>
      </c>
      <c r="M118" s="211"/>
    </row>
    <row r="119" spans="1:13" x14ac:dyDescent="0.2">
      <c r="A119" s="535"/>
      <c r="B119" s="537"/>
      <c r="D119" s="535"/>
      <c r="F119" s="22"/>
      <c r="G119" s="1"/>
      <c r="H119" s="333">
        <v>463</v>
      </c>
      <c r="I119" s="45" t="s">
        <v>16</v>
      </c>
      <c r="J119" s="60">
        <f>SUMIF($H$234:$H$2216,463,(J$234:J$2216))</f>
        <v>268572651.05000001</v>
      </c>
      <c r="K119" s="60">
        <f>SUMIF($H$454:$H$2160,463,(K$454:K$2164))</f>
        <v>0</v>
      </c>
      <c r="L119" s="60">
        <f t="shared" si="8"/>
        <v>268572651.05000001</v>
      </c>
    </row>
    <row r="120" spans="1:13" x14ac:dyDescent="0.2">
      <c r="A120" s="535"/>
      <c r="B120" s="537"/>
      <c r="D120" s="535"/>
      <c r="F120" s="22"/>
      <c r="G120" s="1"/>
      <c r="H120" s="333">
        <v>464</v>
      </c>
      <c r="I120" s="45" t="s">
        <v>322</v>
      </c>
      <c r="J120" s="60">
        <f>SUMIF($H$234:$H$2216,464,(J$234:J$2216))</f>
        <v>136300000</v>
      </c>
      <c r="K120" s="60">
        <f>SUMIF($H$454:$H$2160,464,(K$454:K$2164))</f>
        <v>0</v>
      </c>
      <c r="L120" s="60">
        <f t="shared" ref="L120:L121" si="9">SUM(J120:K120)</f>
        <v>136300000</v>
      </c>
    </row>
    <row r="121" spans="1:13" x14ac:dyDescent="0.2">
      <c r="A121" s="535"/>
      <c r="B121" s="537"/>
      <c r="D121" s="535"/>
      <c r="F121" s="22"/>
      <c r="G121" s="1"/>
      <c r="H121" s="333">
        <v>465</v>
      </c>
      <c r="I121" s="46" t="s">
        <v>167</v>
      </c>
      <c r="J121" s="60">
        <f>SUMIF($H$234:$H$2216,465,(J$234:J$2216))</f>
        <v>29728750</v>
      </c>
      <c r="K121" s="60">
        <f>SUMIF($H$454:$H$2160,465,(K$454:K$2164))</f>
        <v>11800</v>
      </c>
      <c r="L121" s="60">
        <f t="shared" si="9"/>
        <v>29740550</v>
      </c>
    </row>
    <row r="122" spans="1:13" x14ac:dyDescent="0.2">
      <c r="A122" s="535"/>
      <c r="B122" s="537"/>
      <c r="D122" s="535"/>
      <c r="F122" s="22"/>
      <c r="G122" s="1"/>
      <c r="H122" s="135">
        <v>47</v>
      </c>
      <c r="I122" s="136" t="s">
        <v>168</v>
      </c>
      <c r="J122" s="61">
        <f>SUM(J123)</f>
        <v>380422000</v>
      </c>
      <c r="K122" s="61">
        <f>SUM(K123)</f>
        <v>0</v>
      </c>
      <c r="L122" s="61">
        <f>SUM(J122:K122)</f>
        <v>380422000</v>
      </c>
      <c r="M122" s="211"/>
    </row>
    <row r="123" spans="1:13" x14ac:dyDescent="0.2">
      <c r="A123" s="535"/>
      <c r="B123" s="537"/>
      <c r="D123" s="535"/>
      <c r="F123" s="22"/>
      <c r="G123" s="1"/>
      <c r="H123" s="333">
        <v>472</v>
      </c>
      <c r="I123" s="45" t="s">
        <v>169</v>
      </c>
      <c r="J123" s="60">
        <f>SUMIF($H$234:$H$2216,472,(J$234:J$2216))</f>
        <v>380422000</v>
      </c>
      <c r="K123" s="60">
        <f>SUMIF($H$454:$H$2160,472,(K$454:K$2164))</f>
        <v>0</v>
      </c>
      <c r="L123" s="60">
        <f>SUM(J123:K123)</f>
        <v>380422000</v>
      </c>
    </row>
    <row r="124" spans="1:13" x14ac:dyDescent="0.2">
      <c r="A124" s="535"/>
      <c r="B124" s="537"/>
      <c r="D124" s="535"/>
      <c r="F124" s="22"/>
      <c r="G124" s="1"/>
      <c r="H124" s="135">
        <v>48</v>
      </c>
      <c r="I124" s="136" t="s">
        <v>170</v>
      </c>
      <c r="J124" s="61">
        <f>SUM(J125:J128)</f>
        <v>333981200</v>
      </c>
      <c r="K124" s="61">
        <f>SUM(K125:K128)</f>
        <v>42000</v>
      </c>
      <c r="L124" s="61">
        <f>SUM(J124:K124)</f>
        <v>334023200</v>
      </c>
      <c r="M124" s="211"/>
    </row>
    <row r="125" spans="1:13" x14ac:dyDescent="0.2">
      <c r="A125" s="535"/>
      <c r="B125" s="537"/>
      <c r="D125" s="535"/>
      <c r="F125" s="22"/>
      <c r="G125" s="1"/>
      <c r="H125" s="333">
        <v>481</v>
      </c>
      <c r="I125" s="45" t="s">
        <v>171</v>
      </c>
      <c r="J125" s="60">
        <f>SUMIF($H$234:$H$2216,481,(J$234:J$2216))</f>
        <v>189550000</v>
      </c>
      <c r="K125" s="60">
        <f>SUMIF($H$454:$H$2160,481,(K$454:K$2164))</f>
        <v>0</v>
      </c>
      <c r="L125" s="60">
        <f>SUM(J125:K125)</f>
        <v>189550000</v>
      </c>
    </row>
    <row r="126" spans="1:13" x14ac:dyDescent="0.2">
      <c r="A126" s="535"/>
      <c r="B126" s="537"/>
      <c r="D126" s="535"/>
      <c r="F126" s="22"/>
      <c r="G126" s="1"/>
      <c r="H126" s="333">
        <v>482</v>
      </c>
      <c r="I126" s="45" t="s">
        <v>17</v>
      </c>
      <c r="J126" s="60">
        <f>SUMIF($H$234:$H$2216,482,(J$234:J$2216))</f>
        <v>20288200</v>
      </c>
      <c r="K126" s="60">
        <f>SUMIF($H$454:$H$2160,482,(K$454:K$2164))</f>
        <v>42000</v>
      </c>
      <c r="L126" s="60">
        <f t="shared" ref="L126:L128" si="10">SUM(J126:K126)</f>
        <v>20330200</v>
      </c>
    </row>
    <row r="127" spans="1:13" x14ac:dyDescent="0.2">
      <c r="A127" s="535"/>
      <c r="B127" s="537"/>
      <c r="D127" s="535"/>
      <c r="F127" s="22"/>
      <c r="G127" s="1"/>
      <c r="H127" s="333">
        <v>483</v>
      </c>
      <c r="I127" s="45" t="s">
        <v>18</v>
      </c>
      <c r="J127" s="60">
        <f>SUMIF($H$234:$H$2216,483,(J$234:J$2216))</f>
        <v>104143000</v>
      </c>
      <c r="K127" s="60">
        <f>SUMIF($H$454:$H$2160,483,(K$454:K$2164))</f>
        <v>0</v>
      </c>
      <c r="L127" s="60">
        <f t="shared" si="10"/>
        <v>104143000</v>
      </c>
    </row>
    <row r="128" spans="1:13" x14ac:dyDescent="0.2">
      <c r="A128" s="535"/>
      <c r="B128" s="537"/>
      <c r="D128" s="535"/>
      <c r="F128" s="22"/>
      <c r="G128" s="1"/>
      <c r="H128" s="333">
        <v>485</v>
      </c>
      <c r="I128" s="46" t="s">
        <v>19</v>
      </c>
      <c r="J128" s="60">
        <f>SUMIF($H$234:$H$2216,485,(J$234:J$2216))</f>
        <v>20000000</v>
      </c>
      <c r="K128" s="60">
        <f>SUMIF($H$454:$H$2160,485,(K$454:K$2164))</f>
        <v>0</v>
      </c>
      <c r="L128" s="60">
        <f t="shared" si="10"/>
        <v>20000000</v>
      </c>
    </row>
    <row r="129" spans="1:14" x14ac:dyDescent="0.2">
      <c r="A129" s="535"/>
      <c r="B129" s="537"/>
      <c r="D129" s="535"/>
      <c r="F129" s="22"/>
      <c r="G129" s="1"/>
      <c r="H129" s="135">
        <v>49</v>
      </c>
      <c r="I129" s="136" t="s">
        <v>319</v>
      </c>
      <c r="J129" s="61">
        <f>SUM(J130)</f>
        <v>36800000</v>
      </c>
      <c r="K129" s="61">
        <f>SUM(K130)</f>
        <v>0</v>
      </c>
      <c r="L129" s="61">
        <f>SUM(J129:K129)</f>
        <v>36800000</v>
      </c>
      <c r="M129" s="211"/>
    </row>
    <row r="130" spans="1:14" x14ac:dyDescent="0.2">
      <c r="A130" s="535"/>
      <c r="B130" s="537"/>
      <c r="D130" s="535"/>
      <c r="F130" s="22"/>
      <c r="G130" s="1"/>
      <c r="H130" s="333">
        <v>499</v>
      </c>
      <c r="I130" s="45" t="s">
        <v>172</v>
      </c>
      <c r="J130" s="60">
        <f>SUMIF($H$234:$H$2216,499,(J$234:J$2216))</f>
        <v>36800000</v>
      </c>
      <c r="K130" s="60">
        <f>SUMIF($H$454:$H$2160,499,(K$454:K$2164))</f>
        <v>0</v>
      </c>
      <c r="L130" s="60">
        <f>SUM(J130:K130)</f>
        <v>36800000</v>
      </c>
    </row>
    <row r="131" spans="1:14" x14ac:dyDescent="0.2">
      <c r="A131" s="535"/>
      <c r="B131" s="537"/>
      <c r="D131" s="535"/>
      <c r="F131" s="22"/>
      <c r="G131" s="1"/>
      <c r="H131" s="135">
        <v>51</v>
      </c>
      <c r="I131" s="136" t="s">
        <v>173</v>
      </c>
      <c r="J131" s="61">
        <f>SUM(J132:J135)</f>
        <v>2680549517.3099995</v>
      </c>
      <c r="K131" s="61">
        <f>SUM(K132:K135)</f>
        <v>700000</v>
      </c>
      <c r="L131" s="61">
        <f>SUM(J131:K131)</f>
        <v>2681249517.3099995</v>
      </c>
      <c r="M131" s="211"/>
    </row>
    <row r="132" spans="1:14" x14ac:dyDescent="0.2">
      <c r="A132" s="535"/>
      <c r="B132" s="537"/>
      <c r="D132" s="535"/>
      <c r="F132" s="22"/>
      <c r="G132" s="1"/>
      <c r="H132" s="333">
        <v>511</v>
      </c>
      <c r="I132" s="45" t="s">
        <v>20</v>
      </c>
      <c r="J132" s="60">
        <f>SUMIF($H$234:$H$2216,511,(J$234:J$2216))</f>
        <v>2504077795.1099997</v>
      </c>
      <c r="K132" s="60">
        <f>SUMIF($H$454:$H$2160,511,(K$454:K$2164))</f>
        <v>0</v>
      </c>
      <c r="L132" s="60">
        <f>SUM(J132:K132)</f>
        <v>2504077795.1099997</v>
      </c>
    </row>
    <row r="133" spans="1:14" x14ac:dyDescent="0.2">
      <c r="A133" s="535"/>
      <c r="B133" s="537"/>
      <c r="D133" s="535"/>
      <c r="F133" s="22"/>
      <c r="G133" s="1"/>
      <c r="H133" s="333">
        <v>512</v>
      </c>
      <c r="I133" s="45" t="s">
        <v>21</v>
      </c>
      <c r="J133" s="60">
        <f>SUMIF($H$234:$H$2216,512,(J$234:J$2216))</f>
        <v>155970722.19999999</v>
      </c>
      <c r="K133" s="60">
        <f>SUMIF($H$454:$H$2160,512,(K$454:K$2164))</f>
        <v>300000</v>
      </c>
      <c r="L133" s="60">
        <f t="shared" ref="L133:L135" si="11">SUM(J133:K133)</f>
        <v>156270722.19999999</v>
      </c>
    </row>
    <row r="134" spans="1:14" x14ac:dyDescent="0.2">
      <c r="A134" s="535"/>
      <c r="B134" s="537"/>
      <c r="D134" s="535"/>
      <c r="F134" s="22"/>
      <c r="G134" s="1"/>
      <c r="H134" s="333">
        <v>513</v>
      </c>
      <c r="I134" s="45" t="s">
        <v>22</v>
      </c>
      <c r="J134" s="60">
        <f>SUMIF($H$234:$H$2216,513,(J$234:J$2216))</f>
        <v>9300000</v>
      </c>
      <c r="K134" s="60">
        <f>SUMIF($H$454:$H$2160,513,(K$454:K$2164))</f>
        <v>0</v>
      </c>
      <c r="L134" s="60">
        <f t="shared" si="11"/>
        <v>9300000</v>
      </c>
    </row>
    <row r="135" spans="1:14" x14ac:dyDescent="0.2">
      <c r="A135" s="535"/>
      <c r="B135" s="537"/>
      <c r="D135" s="535"/>
      <c r="F135" s="22"/>
      <c r="G135" s="1"/>
      <c r="H135" s="333">
        <v>515</v>
      </c>
      <c r="I135" s="45" t="s">
        <v>23</v>
      </c>
      <c r="J135" s="60">
        <f>SUMIF($H$234:$H$2216,515,(J$234:J$2216))</f>
        <v>11201000</v>
      </c>
      <c r="K135" s="60">
        <f>SUMIF($H$454:$H$2160,515,(K$454:K$2164))</f>
        <v>400000</v>
      </c>
      <c r="L135" s="60">
        <f t="shared" si="11"/>
        <v>11601000</v>
      </c>
    </row>
    <row r="136" spans="1:14" x14ac:dyDescent="0.2">
      <c r="A136" s="535"/>
      <c r="B136" s="537"/>
      <c r="D136" s="535"/>
      <c r="F136" s="22"/>
      <c r="G136" s="1"/>
      <c r="H136" s="135">
        <v>52</v>
      </c>
      <c r="I136" s="136" t="s">
        <v>174</v>
      </c>
      <c r="J136" s="61">
        <f>SUM(J137)</f>
        <v>0</v>
      </c>
      <c r="K136" s="61">
        <f t="shared" ref="K136" si="12">SUM(K137)</f>
        <v>2270000</v>
      </c>
      <c r="L136" s="61">
        <f t="shared" ref="L136:L141" si="13">SUM(J136:K136)</f>
        <v>2270000</v>
      </c>
      <c r="M136" s="211"/>
    </row>
    <row r="137" spans="1:14" x14ac:dyDescent="0.2">
      <c r="A137" s="535"/>
      <c r="B137" s="537"/>
      <c r="D137" s="535"/>
      <c r="F137" s="22"/>
      <c r="G137" s="1"/>
      <c r="H137" s="333">
        <v>523</v>
      </c>
      <c r="I137" s="46" t="s">
        <v>24</v>
      </c>
      <c r="J137" s="60">
        <f>SUMIF($H$234:$H$2216,523,(J$234:J$2216))</f>
        <v>0</v>
      </c>
      <c r="K137" s="60">
        <f>SUMIF($H$454:$H$2160,523,(K$454:K$2164))</f>
        <v>2270000</v>
      </c>
      <c r="L137" s="60">
        <f t="shared" si="13"/>
        <v>2270000</v>
      </c>
    </row>
    <row r="138" spans="1:14" x14ac:dyDescent="0.2">
      <c r="A138" s="535"/>
      <c r="B138" s="537"/>
      <c r="D138" s="535"/>
      <c r="F138" s="22"/>
      <c r="G138" s="1"/>
      <c r="H138" s="135">
        <v>54</v>
      </c>
      <c r="I138" s="49" t="s">
        <v>175</v>
      </c>
      <c r="J138" s="61">
        <f>SUM(J139)</f>
        <v>127650000</v>
      </c>
      <c r="K138" s="61">
        <f>SUM(K139)</f>
        <v>0</v>
      </c>
      <c r="L138" s="61">
        <f t="shared" si="13"/>
        <v>127650000</v>
      </c>
      <c r="M138" s="211"/>
    </row>
    <row r="139" spans="1:14" x14ac:dyDescent="0.2">
      <c r="A139" s="535"/>
      <c r="B139" s="537"/>
      <c r="D139" s="535"/>
      <c r="F139" s="22"/>
      <c r="G139" s="1"/>
      <c r="H139" s="333">
        <v>541</v>
      </c>
      <c r="I139" s="46" t="s">
        <v>25</v>
      </c>
      <c r="J139" s="60">
        <f>SUMIF($H$234:$H$2216,541,(J$234:J$2216))</f>
        <v>127650000</v>
      </c>
      <c r="K139" s="60">
        <f>SUMIF($H$454:$H$2160,541,(K$454:K$2164))</f>
        <v>0</v>
      </c>
      <c r="L139" s="60">
        <f t="shared" si="13"/>
        <v>127650000</v>
      </c>
    </row>
    <row r="140" spans="1:14" x14ac:dyDescent="0.2">
      <c r="A140" s="535"/>
      <c r="B140" s="537"/>
      <c r="D140" s="535"/>
      <c r="F140" s="22"/>
      <c r="G140" s="1"/>
      <c r="H140" s="135">
        <v>62</v>
      </c>
      <c r="I140" s="49" t="s">
        <v>176</v>
      </c>
      <c r="J140" s="61">
        <f>SUM(J141)</f>
        <v>100000</v>
      </c>
      <c r="K140" s="61">
        <f>SUM(K141)</f>
        <v>0</v>
      </c>
      <c r="L140" s="61">
        <f t="shared" si="13"/>
        <v>100000</v>
      </c>
      <c r="M140" s="651"/>
    </row>
    <row r="141" spans="1:14" x14ac:dyDescent="0.2">
      <c r="A141" s="560"/>
      <c r="B141" s="561"/>
      <c r="C141" s="191"/>
      <c r="D141" s="560"/>
      <c r="E141" s="25"/>
      <c r="F141" s="452"/>
      <c r="G141" s="1"/>
      <c r="H141" s="333">
        <v>621</v>
      </c>
      <c r="I141" s="46" t="s">
        <v>26</v>
      </c>
      <c r="J141" s="60">
        <f>SUMIF($H$234:$H$2216,621,(J$234:J$2216))</f>
        <v>100000</v>
      </c>
      <c r="K141" s="60">
        <f>SUMIF($H$454:$H$2160,621,(K$454:K$2164))</f>
        <v>0</v>
      </c>
      <c r="L141" s="60">
        <f t="shared" si="13"/>
        <v>100000</v>
      </c>
    </row>
    <row r="142" spans="1:14" x14ac:dyDescent="0.2">
      <c r="A142" s="972"/>
      <c r="B142" s="562"/>
      <c r="C142" s="971"/>
      <c r="D142" s="562"/>
      <c r="E142" s="506"/>
      <c r="F142" s="230"/>
      <c r="G142" s="449"/>
      <c r="H142" s="129"/>
      <c r="I142" s="137" t="s">
        <v>177</v>
      </c>
      <c r="J142" s="592">
        <f>SUM(J96+J103+J110+J112+J115+J118+J122+J124+J129+J131+J138+J136+J140)</f>
        <v>5850270950</v>
      </c>
      <c r="K142" s="592">
        <f t="shared" ref="K142:L142" si="14">SUM(K96+K103+K110+K112+K115+K118+K122+K124+K129+K131+K138+K136+K140)</f>
        <v>26698050</v>
      </c>
      <c r="L142" s="593">
        <f t="shared" si="14"/>
        <v>5876969000</v>
      </c>
      <c r="M142" s="30"/>
    </row>
    <row r="143" spans="1:14" x14ac:dyDescent="0.2">
      <c r="A143" s="114"/>
      <c r="B143" s="113"/>
      <c r="C143" s="22"/>
      <c r="D143" s="114"/>
      <c r="F143" s="22"/>
      <c r="G143" s="1"/>
      <c r="H143" s="113"/>
      <c r="I143" s="255"/>
      <c r="J143" s="272"/>
      <c r="K143" s="272"/>
      <c r="L143" s="272"/>
      <c r="N143" s="31"/>
    </row>
    <row r="144" spans="1:14" x14ac:dyDescent="0.2">
      <c r="A144" s="1031" t="s">
        <v>1020</v>
      </c>
      <c r="B144" s="1031"/>
      <c r="C144" s="1031"/>
      <c r="D144" s="1031"/>
      <c r="E144" s="1031"/>
      <c r="F144" s="1031"/>
      <c r="G144" s="1031"/>
      <c r="H144" s="1031"/>
      <c r="I144" s="1031"/>
      <c r="J144" s="1031"/>
      <c r="K144" s="1031"/>
      <c r="L144" s="1031"/>
      <c r="M144" s="138"/>
      <c r="N144" s="31"/>
    </row>
    <row r="145" spans="1:16" ht="15" x14ac:dyDescent="0.25">
      <c r="A145" s="441"/>
      <c r="B145" s="441"/>
      <c r="C145" s="453"/>
      <c r="D145" s="441"/>
      <c r="E145" s="444"/>
      <c r="F145" s="472"/>
      <c r="G145" s="441"/>
      <c r="H145" s="472"/>
      <c r="I145" s="140"/>
      <c r="J145" s="554"/>
      <c r="K145" s="554"/>
      <c r="L145" s="554"/>
      <c r="M145" s="138"/>
      <c r="N145" s="31"/>
    </row>
    <row r="146" spans="1:16" s="147" customFormat="1" ht="15" x14ac:dyDescent="0.25">
      <c r="A146" s="142"/>
      <c r="B146" s="142"/>
      <c r="C146" s="454"/>
      <c r="D146" s="142" t="s">
        <v>1021</v>
      </c>
      <c r="E146" s="184"/>
      <c r="F146" s="473"/>
      <c r="G146" s="142"/>
      <c r="H146" s="473"/>
      <c r="I146" s="143"/>
      <c r="J146" s="144"/>
      <c r="K146" s="144"/>
      <c r="L146" s="554"/>
      <c r="M146" s="145"/>
      <c r="N146" s="146"/>
      <c r="O146" s="146"/>
    </row>
    <row r="147" spans="1:16" s="147" customFormat="1" ht="15" x14ac:dyDescent="0.25">
      <c r="A147" s="142" t="s">
        <v>1022</v>
      </c>
      <c r="B147" s="142"/>
      <c r="C147" s="454"/>
      <c r="D147" s="142"/>
      <c r="E147" s="184"/>
      <c r="F147" s="473"/>
      <c r="G147" s="142"/>
      <c r="H147" s="473"/>
      <c r="I147" s="143"/>
      <c r="J147" s="144"/>
      <c r="K147" s="144"/>
      <c r="L147" s="554"/>
      <c r="M147" s="145"/>
      <c r="N147" s="146"/>
      <c r="O147" s="146"/>
    </row>
    <row r="148" spans="1:16" x14ac:dyDescent="0.2">
      <c r="A148" s="598"/>
      <c r="B148" s="598"/>
      <c r="C148" s="599"/>
      <c r="D148" s="598"/>
      <c r="E148" s="600"/>
      <c r="F148" s="861"/>
      <c r="G148" s="601"/>
      <c r="H148" s="602"/>
      <c r="I148" s="603"/>
      <c r="J148" s="604"/>
      <c r="K148" s="604"/>
      <c r="L148" s="553"/>
      <c r="M148" s="152"/>
      <c r="N148" s="31"/>
    </row>
    <row r="149" spans="1:16" s="153" customFormat="1" ht="24" x14ac:dyDescent="0.25">
      <c r="A149" s="1039" t="s">
        <v>614</v>
      </c>
      <c r="B149" s="1040"/>
      <c r="C149" s="1040"/>
      <c r="D149" s="1040"/>
      <c r="E149" s="1040"/>
      <c r="F149" s="1040"/>
      <c r="G149" s="1040"/>
      <c r="H149" s="1040"/>
      <c r="I149" s="1041"/>
      <c r="J149" s="597" t="s">
        <v>324</v>
      </c>
      <c r="K149" s="591" t="s">
        <v>156</v>
      </c>
      <c r="L149" s="364"/>
      <c r="M149" s="152"/>
      <c r="N149" s="145"/>
      <c r="O149" s="138"/>
      <c r="P149" s="138"/>
    </row>
    <row r="150" spans="1:16" s="153" customFormat="1" ht="15" x14ac:dyDescent="0.25">
      <c r="A150" s="1032">
        <v>1</v>
      </c>
      <c r="B150" s="1033"/>
      <c r="C150" s="1033"/>
      <c r="D150" s="1033"/>
      <c r="E150" s="1033"/>
      <c r="F150" s="1033"/>
      <c r="G150" s="1033"/>
      <c r="H150" s="1033"/>
      <c r="I150" s="1034"/>
      <c r="J150" s="154">
        <v>2</v>
      </c>
      <c r="K150" s="365">
        <v>3</v>
      </c>
      <c r="L150" s="364"/>
      <c r="M150" s="152"/>
      <c r="N150" s="145"/>
      <c r="O150" s="138"/>
      <c r="P150" s="138"/>
    </row>
    <row r="151" spans="1:16" s="153" customFormat="1" ht="15" x14ac:dyDescent="0.25">
      <c r="A151" s="911" t="s">
        <v>184</v>
      </c>
      <c r="B151" s="911"/>
      <c r="C151" s="900"/>
      <c r="D151" s="911"/>
      <c r="E151" s="506"/>
      <c r="F151" s="912"/>
      <c r="G151" s="913"/>
      <c r="H151" s="914"/>
      <c r="I151" s="915"/>
      <c r="J151" s="916"/>
      <c r="K151" s="917"/>
      <c r="L151" s="364"/>
      <c r="M151" s="152"/>
      <c r="N151" s="145"/>
      <c r="O151" s="138"/>
      <c r="P151" s="138"/>
    </row>
    <row r="152" spans="1:16" s="153" customFormat="1" ht="15" x14ac:dyDescent="0.25">
      <c r="A152" s="1010" t="s">
        <v>185</v>
      </c>
      <c r="B152" s="1011"/>
      <c r="C152" s="1011"/>
      <c r="D152" s="1011"/>
      <c r="E152" s="1011"/>
      <c r="F152" s="1011"/>
      <c r="G152" s="1011"/>
      <c r="H152" s="1011"/>
      <c r="I152" s="1012"/>
      <c r="J152" s="918"/>
      <c r="K152" s="371">
        <f>K153+K164</f>
        <v>5288842648.8999996</v>
      </c>
      <c r="L152" s="364"/>
      <c r="M152" s="152"/>
      <c r="N152" s="155"/>
      <c r="O152" s="155"/>
    </row>
    <row r="153" spans="1:16" s="153" customFormat="1" ht="15" customHeight="1" x14ac:dyDescent="0.25">
      <c r="A153" s="1001" t="s">
        <v>186</v>
      </c>
      <c r="B153" s="1002"/>
      <c r="C153" s="1002"/>
      <c r="D153" s="1002"/>
      <c r="E153" s="1002"/>
      <c r="F153" s="1002"/>
      <c r="G153" s="1002"/>
      <c r="H153" s="1002"/>
      <c r="I153" s="1003"/>
      <c r="J153" s="919">
        <v>7</v>
      </c>
      <c r="K153" s="60">
        <f>SUM(L31+L38+L43+L51+L53+L56+L59+L64+L70+L76+L78+L74)</f>
        <v>4521661648.8999996</v>
      </c>
      <c r="L153" s="364"/>
      <c r="M153" s="152"/>
      <c r="N153" s="155"/>
      <c r="O153" s="155"/>
    </row>
    <row r="154" spans="1:16" s="153" customFormat="1" ht="15" customHeight="1" x14ac:dyDescent="0.25">
      <c r="A154" s="989" t="s">
        <v>187</v>
      </c>
      <c r="B154" s="990"/>
      <c r="C154" s="990"/>
      <c r="D154" s="990"/>
      <c r="E154" s="990"/>
      <c r="F154" s="990"/>
      <c r="G154" s="990"/>
      <c r="H154" s="990"/>
      <c r="I154" s="991"/>
      <c r="J154" s="919" t="s">
        <v>325</v>
      </c>
      <c r="K154" s="60">
        <f>SUM(L31+L38+L43+L51)</f>
        <v>2299250000</v>
      </c>
      <c r="L154" s="364"/>
      <c r="M154" s="152"/>
      <c r="N154" s="156"/>
      <c r="O154" s="155"/>
    </row>
    <row r="155" spans="1:16" s="153" customFormat="1" ht="15" customHeight="1" x14ac:dyDescent="0.25">
      <c r="A155" s="989" t="s">
        <v>188</v>
      </c>
      <c r="B155" s="990"/>
      <c r="C155" s="990"/>
      <c r="D155" s="990"/>
      <c r="E155" s="990"/>
      <c r="F155" s="990"/>
      <c r="G155" s="990"/>
      <c r="H155" s="990"/>
      <c r="I155" s="991"/>
      <c r="J155" s="919" t="s">
        <v>326</v>
      </c>
      <c r="K155" s="60">
        <f>SUM(L31)</f>
        <v>1347000000</v>
      </c>
      <c r="L155" s="364"/>
      <c r="M155" s="152"/>
      <c r="N155" s="156"/>
      <c r="O155" s="155"/>
    </row>
    <row r="156" spans="1:16" s="153" customFormat="1" ht="15" customHeight="1" x14ac:dyDescent="0.25">
      <c r="A156" s="989" t="s">
        <v>189</v>
      </c>
      <c r="B156" s="990"/>
      <c r="C156" s="990"/>
      <c r="D156" s="990"/>
      <c r="E156" s="990"/>
      <c r="F156" s="990"/>
      <c r="G156" s="990"/>
      <c r="H156" s="990"/>
      <c r="I156" s="991"/>
      <c r="J156" s="909" t="s">
        <v>327</v>
      </c>
      <c r="K156" s="60">
        <f>SUM(L43)</f>
        <v>187150000</v>
      </c>
      <c r="L156" s="364"/>
      <c r="M156" s="152"/>
      <c r="N156" s="156"/>
      <c r="O156" s="155"/>
    </row>
    <row r="157" spans="1:16" s="153" customFormat="1" ht="15" customHeight="1" x14ac:dyDescent="0.25">
      <c r="A157" s="989" t="s">
        <v>190</v>
      </c>
      <c r="B157" s="990"/>
      <c r="C157" s="990"/>
      <c r="D157" s="990"/>
      <c r="E157" s="990"/>
      <c r="F157" s="990"/>
      <c r="G157" s="990"/>
      <c r="H157" s="990"/>
      <c r="I157" s="991"/>
      <c r="J157" s="909" t="s">
        <v>328</v>
      </c>
      <c r="K157" s="60">
        <f>SUM(L51+L38)</f>
        <v>765100000</v>
      </c>
      <c r="L157" s="364"/>
      <c r="M157" s="152"/>
      <c r="N157" s="156"/>
      <c r="O157" s="155"/>
    </row>
    <row r="158" spans="1:16" s="153" customFormat="1" ht="15" customHeight="1" x14ac:dyDescent="0.25">
      <c r="A158" s="989" t="s">
        <v>191</v>
      </c>
      <c r="B158" s="990"/>
      <c r="C158" s="990"/>
      <c r="D158" s="990"/>
      <c r="E158" s="990"/>
      <c r="F158" s="990"/>
      <c r="G158" s="990"/>
      <c r="H158" s="990"/>
      <c r="I158" s="991"/>
      <c r="J158" s="909" t="s">
        <v>329</v>
      </c>
      <c r="K158" s="60">
        <f>SUM(L59+L64+L70+L76+L74)</f>
        <v>846788647.77999997</v>
      </c>
      <c r="L158" s="364"/>
      <c r="M158" s="152"/>
      <c r="N158" s="156"/>
      <c r="O158" s="155"/>
    </row>
    <row r="159" spans="1:16" s="153" customFormat="1" ht="15" customHeight="1" x14ac:dyDescent="0.25">
      <c r="A159" s="992" t="s">
        <v>192</v>
      </c>
      <c r="B159" s="993"/>
      <c r="C159" s="993"/>
      <c r="D159" s="993"/>
      <c r="E159" s="993"/>
      <c r="F159" s="993"/>
      <c r="G159" s="993"/>
      <c r="H159" s="993"/>
      <c r="I159" s="994"/>
      <c r="J159" s="909" t="s">
        <v>330</v>
      </c>
      <c r="K159" s="60">
        <f>SUM(L60)</f>
        <v>150000</v>
      </c>
      <c r="L159" s="364"/>
      <c r="M159" s="152"/>
      <c r="N159" s="156"/>
      <c r="O159" s="155"/>
    </row>
    <row r="160" spans="1:16" s="153" customFormat="1" ht="15" customHeight="1" x14ac:dyDescent="0.25">
      <c r="A160" s="992" t="s">
        <v>193</v>
      </c>
      <c r="B160" s="993"/>
      <c r="C160" s="993"/>
      <c r="D160" s="993"/>
      <c r="E160" s="993"/>
      <c r="F160" s="993"/>
      <c r="G160" s="993"/>
      <c r="H160" s="993"/>
      <c r="I160" s="994"/>
      <c r="J160" s="909" t="s">
        <v>331</v>
      </c>
      <c r="K160" s="60">
        <f>SUM(L62+L63+L61)</f>
        <v>441000000</v>
      </c>
      <c r="L160" s="364"/>
      <c r="M160" s="152"/>
      <c r="N160" s="156"/>
      <c r="O160" s="155"/>
    </row>
    <row r="161" spans="1:15" s="153" customFormat="1" ht="15" customHeight="1" x14ac:dyDescent="0.25">
      <c r="A161" s="920" t="s">
        <v>368</v>
      </c>
      <c r="B161" s="921"/>
      <c r="C161" s="922"/>
      <c r="D161" s="921"/>
      <c r="E161" s="179"/>
      <c r="F161" s="923"/>
      <c r="G161" s="924"/>
      <c r="H161" s="474"/>
      <c r="I161" s="164"/>
      <c r="J161" s="909" t="s">
        <v>332</v>
      </c>
      <c r="K161" s="119"/>
      <c r="L161" s="364"/>
      <c r="M161" s="152"/>
      <c r="N161" s="156"/>
      <c r="O161" s="155"/>
    </row>
    <row r="162" spans="1:15" s="153" customFormat="1" ht="15" customHeight="1" x14ac:dyDescent="0.25">
      <c r="A162" s="989" t="s">
        <v>194</v>
      </c>
      <c r="B162" s="990"/>
      <c r="C162" s="990"/>
      <c r="D162" s="990"/>
      <c r="E162" s="990"/>
      <c r="F162" s="990"/>
      <c r="G162" s="990"/>
      <c r="H162" s="990"/>
      <c r="I162" s="991"/>
      <c r="J162" s="909" t="s">
        <v>333</v>
      </c>
      <c r="K162" s="60">
        <f>SUM(L53)</f>
        <v>42484886.32</v>
      </c>
      <c r="L162" s="364"/>
      <c r="M162" s="152"/>
      <c r="N162" s="156"/>
      <c r="O162" s="155"/>
    </row>
    <row r="163" spans="1:15" s="153" customFormat="1" ht="15" customHeight="1" x14ac:dyDescent="0.25">
      <c r="A163" s="989" t="s">
        <v>195</v>
      </c>
      <c r="B163" s="990"/>
      <c r="C163" s="990"/>
      <c r="D163" s="990"/>
      <c r="E163" s="990"/>
      <c r="F163" s="990"/>
      <c r="G163" s="990"/>
      <c r="H163" s="990"/>
      <c r="I163" s="991"/>
      <c r="J163" s="909" t="s">
        <v>334</v>
      </c>
      <c r="K163" s="60">
        <f>SUM(L56)</f>
        <v>1321138114.8</v>
      </c>
      <c r="L163" s="364"/>
      <c r="M163" s="152"/>
      <c r="N163" s="156"/>
      <c r="O163" s="155"/>
    </row>
    <row r="164" spans="1:15" s="153" customFormat="1" ht="15" customHeight="1" x14ac:dyDescent="0.25">
      <c r="A164" s="1001" t="s">
        <v>196</v>
      </c>
      <c r="B164" s="1002"/>
      <c r="C164" s="1002"/>
      <c r="D164" s="1002"/>
      <c r="E164" s="1002"/>
      <c r="F164" s="1002"/>
      <c r="G164" s="1002"/>
      <c r="H164" s="1002"/>
      <c r="I164" s="1003"/>
      <c r="J164" s="909" t="s">
        <v>285</v>
      </c>
      <c r="K164" s="60">
        <f>SUM(L86+L84+L80+L82)</f>
        <v>767181000</v>
      </c>
      <c r="L164" s="364"/>
      <c r="M164" s="152"/>
      <c r="N164" s="156"/>
      <c r="O164" s="155"/>
    </row>
    <row r="165" spans="1:15" s="153" customFormat="1" ht="15" customHeight="1" x14ac:dyDescent="0.25">
      <c r="A165" s="1036" t="s">
        <v>197</v>
      </c>
      <c r="B165" s="1037"/>
      <c r="C165" s="1037"/>
      <c r="D165" s="1042"/>
      <c r="E165" s="1037"/>
      <c r="F165" s="1037"/>
      <c r="G165" s="1037"/>
      <c r="H165" s="1037"/>
      <c r="I165" s="1038"/>
      <c r="J165" s="909"/>
      <c r="K165" s="61">
        <f>K166+K175</f>
        <v>5876869000</v>
      </c>
      <c r="L165" s="364"/>
      <c r="M165" s="152"/>
      <c r="N165" s="156"/>
      <c r="O165" s="155"/>
    </row>
    <row r="166" spans="1:15" s="153" customFormat="1" ht="15" customHeight="1" thickBot="1" x14ac:dyDescent="0.3">
      <c r="A166" s="925" t="s">
        <v>369</v>
      </c>
      <c r="B166" s="925"/>
      <c r="C166" s="456"/>
      <c r="D166" s="926"/>
      <c r="E166" s="179"/>
      <c r="F166" s="923"/>
      <c r="G166" s="924"/>
      <c r="H166" s="474"/>
      <c r="I166" s="360"/>
      <c r="J166" s="909" t="s">
        <v>282</v>
      </c>
      <c r="K166" s="60">
        <f>SUM(L96+L103+L110+L112+L115+L118+L122+L124+L129)</f>
        <v>3065699482.6900001</v>
      </c>
      <c r="L166" s="364"/>
      <c r="M166" s="152"/>
      <c r="N166" s="156"/>
      <c r="O166" s="155"/>
    </row>
    <row r="167" spans="1:15" s="153" customFormat="1" ht="15" customHeight="1" x14ac:dyDescent="0.25">
      <c r="A167" s="989" t="s">
        <v>198</v>
      </c>
      <c r="B167" s="990"/>
      <c r="C167" s="990"/>
      <c r="D167" s="1043"/>
      <c r="E167" s="990"/>
      <c r="F167" s="990"/>
      <c r="G167" s="990"/>
      <c r="H167" s="990"/>
      <c r="I167" s="991"/>
      <c r="J167" s="909" t="s">
        <v>335</v>
      </c>
      <c r="K167" s="60">
        <f>SUM(L96)</f>
        <v>355262642.62</v>
      </c>
      <c r="L167" s="364"/>
      <c r="M167" s="152"/>
      <c r="N167" s="156"/>
      <c r="O167" s="155"/>
    </row>
    <row r="168" spans="1:15" s="153" customFormat="1" ht="15" customHeight="1" x14ac:dyDescent="0.25">
      <c r="A168" s="989" t="s">
        <v>199</v>
      </c>
      <c r="B168" s="990"/>
      <c r="C168" s="990"/>
      <c r="D168" s="990"/>
      <c r="E168" s="990"/>
      <c r="F168" s="990"/>
      <c r="G168" s="990"/>
      <c r="H168" s="990"/>
      <c r="I168" s="991"/>
      <c r="J168" s="909" t="s">
        <v>336</v>
      </c>
      <c r="K168" s="60">
        <f>SUM(L103)</f>
        <v>1205570411.02</v>
      </c>
      <c r="L168" s="364"/>
      <c r="M168" s="152"/>
      <c r="N168" s="156"/>
      <c r="O168" s="155"/>
    </row>
    <row r="169" spans="1:15" s="153" customFormat="1" ht="15" customHeight="1" x14ac:dyDescent="0.25">
      <c r="A169" s="989" t="s">
        <v>200</v>
      </c>
      <c r="B169" s="990"/>
      <c r="C169" s="990"/>
      <c r="D169" s="990"/>
      <c r="E169" s="990"/>
      <c r="F169" s="990"/>
      <c r="G169" s="990"/>
      <c r="H169" s="990"/>
      <c r="I169" s="991"/>
      <c r="J169" s="909" t="s">
        <v>337</v>
      </c>
      <c r="K169" s="60">
        <f>SUM(L112)</f>
        <v>10970000</v>
      </c>
      <c r="L169" s="364"/>
      <c r="M169" s="152"/>
      <c r="N169" s="156"/>
      <c r="O169" s="155"/>
    </row>
    <row r="170" spans="1:15" s="153" customFormat="1" ht="15" customHeight="1" x14ac:dyDescent="0.25">
      <c r="A170" s="1035" t="s">
        <v>201</v>
      </c>
      <c r="B170" s="1035"/>
      <c r="C170" s="1035"/>
      <c r="D170" s="1035"/>
      <c r="E170" s="1035"/>
      <c r="F170" s="1035"/>
      <c r="G170" s="1035"/>
      <c r="H170" s="1035"/>
      <c r="I170" s="1035"/>
      <c r="J170" s="909" t="s">
        <v>338</v>
      </c>
      <c r="K170" s="60">
        <f>SUM(L115)</f>
        <v>307688028</v>
      </c>
      <c r="L170" s="364"/>
      <c r="M170" s="152"/>
      <c r="N170" s="156"/>
      <c r="O170" s="155"/>
    </row>
    <row r="171" spans="1:15" s="153" customFormat="1" ht="15" customHeight="1" x14ac:dyDescent="0.25">
      <c r="A171" s="989" t="s">
        <v>202</v>
      </c>
      <c r="B171" s="990"/>
      <c r="C171" s="990"/>
      <c r="D171" s="990"/>
      <c r="E171" s="990"/>
      <c r="F171" s="990"/>
      <c r="G171" s="990"/>
      <c r="H171" s="990"/>
      <c r="I171" s="991"/>
      <c r="J171" s="909" t="s">
        <v>339</v>
      </c>
      <c r="K171" s="908">
        <f>SUM(L122)</f>
        <v>380422000</v>
      </c>
      <c r="L171" s="367"/>
      <c r="M171" s="157"/>
      <c r="N171" s="156"/>
      <c r="O171" s="155"/>
    </row>
    <row r="172" spans="1:15" s="153" customFormat="1" ht="15" customHeight="1" x14ac:dyDescent="0.25">
      <c r="A172" s="989" t="s">
        <v>203</v>
      </c>
      <c r="B172" s="990"/>
      <c r="C172" s="990"/>
      <c r="D172" s="990"/>
      <c r="E172" s="990"/>
      <c r="F172" s="990"/>
      <c r="G172" s="990"/>
      <c r="H172" s="990"/>
      <c r="I172" s="991"/>
      <c r="J172" s="909" t="s">
        <v>340</v>
      </c>
      <c r="K172" s="60">
        <f>SUM(L124+L129)</f>
        <v>370823200</v>
      </c>
      <c r="L172" s="364"/>
      <c r="M172" s="152"/>
      <c r="N172" s="156"/>
      <c r="O172" s="155"/>
    </row>
    <row r="173" spans="1:15" s="153" customFormat="1" ht="15" customHeight="1" x14ac:dyDescent="0.25">
      <c r="A173" s="989" t="s">
        <v>204</v>
      </c>
      <c r="B173" s="990"/>
      <c r="C173" s="990"/>
      <c r="D173" s="990"/>
      <c r="E173" s="990"/>
      <c r="F173" s="990"/>
      <c r="G173" s="990"/>
      <c r="H173" s="990"/>
      <c r="I173" s="991"/>
      <c r="J173" s="909" t="s">
        <v>341</v>
      </c>
      <c r="K173" s="60">
        <v>220244000</v>
      </c>
      <c r="L173" s="368"/>
      <c r="M173" s="152"/>
      <c r="N173" s="156"/>
      <c r="O173" s="155"/>
    </row>
    <row r="174" spans="1:15" s="153" customFormat="1" ht="15" customHeight="1" x14ac:dyDescent="0.25">
      <c r="A174" s="989" t="s">
        <v>205</v>
      </c>
      <c r="B174" s="990"/>
      <c r="C174" s="990"/>
      <c r="D174" s="990"/>
      <c r="E174" s="990"/>
      <c r="F174" s="990"/>
      <c r="G174" s="990"/>
      <c r="H174" s="990"/>
      <c r="I174" s="991"/>
      <c r="J174" s="909" t="s">
        <v>342</v>
      </c>
      <c r="K174" s="60">
        <v>47728651.049999997</v>
      </c>
      <c r="L174" s="368"/>
      <c r="M174" s="152"/>
      <c r="N174" s="156"/>
      <c r="O174" s="155"/>
    </row>
    <row r="175" spans="1:15" s="153" customFormat="1" ht="15" customHeight="1" x14ac:dyDescent="0.25">
      <c r="A175" s="1001" t="s">
        <v>206</v>
      </c>
      <c r="B175" s="1002"/>
      <c r="C175" s="1002"/>
      <c r="D175" s="1002"/>
      <c r="E175" s="1002"/>
      <c r="F175" s="1002"/>
      <c r="G175" s="1002"/>
      <c r="H175" s="1002"/>
      <c r="I175" s="1003"/>
      <c r="J175" s="909" t="s">
        <v>283</v>
      </c>
      <c r="K175" s="60">
        <f>SUM(L131+L136+L138)</f>
        <v>2811169517.3099995</v>
      </c>
      <c r="L175" s="364"/>
      <c r="M175" s="152"/>
      <c r="N175" s="156"/>
      <c r="O175" s="155"/>
    </row>
    <row r="176" spans="1:15" s="153" customFormat="1" ht="15" customHeight="1" x14ac:dyDescent="0.25">
      <c r="A176" s="1036" t="s">
        <v>207</v>
      </c>
      <c r="B176" s="1037"/>
      <c r="C176" s="1037"/>
      <c r="D176" s="1037"/>
      <c r="E176" s="1037"/>
      <c r="F176" s="1037"/>
      <c r="G176" s="1037"/>
      <c r="H176" s="1037"/>
      <c r="I176" s="1038"/>
      <c r="J176" s="369" t="s">
        <v>343</v>
      </c>
      <c r="K176" s="61">
        <f>(K153+K164)-(K166+K175)</f>
        <v>-588026351.10000038</v>
      </c>
      <c r="L176" s="364"/>
      <c r="M176" s="152"/>
      <c r="N176" s="156"/>
      <c r="O176" s="155"/>
    </row>
    <row r="177" spans="1:15" s="153" customFormat="1" ht="24.75" customHeight="1" x14ac:dyDescent="0.25">
      <c r="A177" s="986" t="s">
        <v>357</v>
      </c>
      <c r="B177" s="987"/>
      <c r="C177" s="987"/>
      <c r="D177" s="987"/>
      <c r="E177" s="987"/>
      <c r="F177" s="987"/>
      <c r="G177" s="987"/>
      <c r="H177" s="987"/>
      <c r="I177" s="988"/>
      <c r="J177" s="909" t="s">
        <v>355</v>
      </c>
      <c r="K177" s="60">
        <f>(K153-K159+K164)-(K166-K169+K175)</f>
        <v>-577206351.10000038</v>
      </c>
      <c r="L177" s="364"/>
      <c r="M177" s="152"/>
      <c r="N177" s="156"/>
      <c r="O177" s="155"/>
    </row>
    <row r="178" spans="1:15" s="153" customFormat="1" ht="15" customHeight="1" x14ac:dyDescent="0.25">
      <c r="A178" s="1007" t="s">
        <v>358</v>
      </c>
      <c r="B178" s="1008"/>
      <c r="C178" s="1008"/>
      <c r="D178" s="1008"/>
      <c r="E178" s="1008"/>
      <c r="F178" s="1008"/>
      <c r="G178" s="1008"/>
      <c r="H178" s="1008"/>
      <c r="I178" s="1009"/>
      <c r="J178" s="927"/>
      <c r="K178" s="910">
        <f>K176+K182</f>
        <v>-588126351.10000038</v>
      </c>
      <c r="L178" s="364"/>
      <c r="M178" s="152"/>
      <c r="N178" s="156"/>
      <c r="O178" s="155"/>
    </row>
    <row r="179" spans="1:15" s="153" customFormat="1" ht="24.75" customHeight="1" x14ac:dyDescent="0.25">
      <c r="A179" s="1013" t="s">
        <v>359</v>
      </c>
      <c r="B179" s="1014"/>
      <c r="C179" s="1014"/>
      <c r="D179" s="1014"/>
      <c r="E179" s="1014"/>
      <c r="F179" s="1014"/>
      <c r="G179" s="1014"/>
      <c r="H179" s="1014"/>
      <c r="I179" s="1014"/>
      <c r="J179" s="928"/>
      <c r="K179" s="917"/>
      <c r="L179" s="364"/>
      <c r="M179" s="152"/>
      <c r="N179" s="156"/>
      <c r="O179" s="155"/>
    </row>
    <row r="180" spans="1:15" s="153" customFormat="1" ht="15" customHeight="1" x14ac:dyDescent="0.25">
      <c r="A180" s="1010" t="s">
        <v>360</v>
      </c>
      <c r="B180" s="1011"/>
      <c r="C180" s="1011"/>
      <c r="D180" s="1011"/>
      <c r="E180" s="1011"/>
      <c r="F180" s="1011"/>
      <c r="G180" s="1011"/>
      <c r="H180" s="1011"/>
      <c r="I180" s="1012"/>
      <c r="J180" s="370" t="s">
        <v>344</v>
      </c>
      <c r="K180" s="371"/>
      <c r="L180" s="364"/>
      <c r="M180" s="152"/>
      <c r="N180" s="156"/>
      <c r="O180" s="155"/>
    </row>
    <row r="181" spans="1:15" s="153" customFormat="1" ht="15" customHeight="1" x14ac:dyDescent="0.25">
      <c r="A181" s="538" t="s">
        <v>677</v>
      </c>
      <c r="B181" s="541"/>
      <c r="C181" s="543"/>
      <c r="D181" s="541"/>
      <c r="E181" s="531"/>
      <c r="F181" s="862"/>
      <c r="G181" s="451"/>
      <c r="H181" s="159"/>
      <c r="I181" s="160"/>
      <c r="J181" s="369" t="s">
        <v>349</v>
      </c>
      <c r="K181" s="61">
        <f>SUM(L140)</f>
        <v>100000</v>
      </c>
      <c r="L181" s="364"/>
      <c r="M181" s="152"/>
      <c r="N181" s="156"/>
      <c r="O181" s="155"/>
    </row>
    <row r="182" spans="1:15" s="153" customFormat="1" ht="29.25" customHeight="1" x14ac:dyDescent="0.25">
      <c r="A182" s="1004" t="s">
        <v>371</v>
      </c>
      <c r="B182" s="1005"/>
      <c r="C182" s="1005"/>
      <c r="D182" s="1005"/>
      <c r="E182" s="1005"/>
      <c r="F182" s="1005"/>
      <c r="G182" s="1005"/>
      <c r="H182" s="1005"/>
      <c r="I182" s="1006"/>
      <c r="J182" s="372" t="s">
        <v>356</v>
      </c>
      <c r="K182" s="373">
        <f>SUM(K180-K181)</f>
        <v>-100000</v>
      </c>
      <c r="L182" s="364"/>
      <c r="M182" s="152"/>
      <c r="N182" s="156"/>
      <c r="O182" s="155"/>
    </row>
    <row r="183" spans="1:15" s="153" customFormat="1" ht="15" customHeight="1" x14ac:dyDescent="0.25">
      <c r="A183" s="1013" t="s">
        <v>370</v>
      </c>
      <c r="B183" s="1014"/>
      <c r="C183" s="1014"/>
      <c r="D183" s="1014"/>
      <c r="E183" s="1014"/>
      <c r="F183" s="1014"/>
      <c r="G183" s="1014"/>
      <c r="H183" s="1014"/>
      <c r="I183" s="1014"/>
      <c r="J183" s="928"/>
      <c r="K183" s="917"/>
      <c r="L183" s="364"/>
      <c r="M183" s="152"/>
      <c r="N183" s="156"/>
      <c r="O183" s="155"/>
    </row>
    <row r="184" spans="1:15" s="153" customFormat="1" ht="18.75" customHeight="1" x14ac:dyDescent="0.25">
      <c r="A184" s="1015" t="s">
        <v>361</v>
      </c>
      <c r="B184" s="1016"/>
      <c r="C184" s="1016"/>
      <c r="D184" s="1016"/>
      <c r="E184" s="1016"/>
      <c r="F184" s="1016"/>
      <c r="G184" s="1016"/>
      <c r="H184" s="1016"/>
      <c r="I184" s="1017"/>
      <c r="J184" s="370" t="s">
        <v>345</v>
      </c>
      <c r="K184" s="371">
        <f>SUM(K185+K188)</f>
        <v>588126351.10000002</v>
      </c>
      <c r="L184" s="364"/>
      <c r="M184" s="152"/>
      <c r="N184" s="156"/>
      <c r="O184" s="155"/>
    </row>
    <row r="185" spans="1:15" s="153" customFormat="1" ht="18" customHeight="1" x14ac:dyDescent="0.25">
      <c r="A185" s="989" t="s">
        <v>362</v>
      </c>
      <c r="B185" s="990"/>
      <c r="C185" s="990"/>
      <c r="D185" s="990"/>
      <c r="E185" s="990"/>
      <c r="F185" s="990"/>
      <c r="G185" s="990"/>
      <c r="H185" s="990"/>
      <c r="I185" s="991"/>
      <c r="J185" s="909" t="s">
        <v>346</v>
      </c>
      <c r="K185" s="60">
        <f>SUM(L89)</f>
        <v>588126351.10000002</v>
      </c>
      <c r="L185" s="364"/>
      <c r="M185" s="152"/>
      <c r="N185" s="156"/>
      <c r="O185" s="155"/>
    </row>
    <row r="186" spans="1:15" s="153" customFormat="1" ht="15.75" customHeight="1" x14ac:dyDescent="0.25">
      <c r="A186" s="989" t="s">
        <v>363</v>
      </c>
      <c r="B186" s="990"/>
      <c r="C186" s="990"/>
      <c r="D186" s="990"/>
      <c r="E186" s="990"/>
      <c r="F186" s="990"/>
      <c r="G186" s="990"/>
      <c r="H186" s="990"/>
      <c r="I186" s="991"/>
      <c r="J186" s="909" t="s">
        <v>347</v>
      </c>
      <c r="K186" s="60">
        <v>588126351.10000002</v>
      </c>
      <c r="L186" s="364"/>
      <c r="M186" s="152"/>
      <c r="N186" s="156"/>
      <c r="O186" s="155"/>
    </row>
    <row r="187" spans="1:15" s="153" customFormat="1" ht="36" customHeight="1" x14ac:dyDescent="0.25">
      <c r="A187" s="989" t="s">
        <v>208</v>
      </c>
      <c r="B187" s="990"/>
      <c r="C187" s="990"/>
      <c r="D187" s="990"/>
      <c r="E187" s="990"/>
      <c r="F187" s="990"/>
      <c r="G187" s="990"/>
      <c r="H187" s="990"/>
      <c r="I187" s="991"/>
      <c r="J187" s="929" t="s">
        <v>364</v>
      </c>
      <c r="K187" s="119"/>
      <c r="L187" s="364"/>
      <c r="M187" s="152"/>
      <c r="N187" s="156"/>
      <c r="O187" s="155"/>
    </row>
    <row r="188" spans="1:15" s="153" customFormat="1" ht="18" customHeight="1" x14ac:dyDescent="0.25">
      <c r="A188" s="989" t="s">
        <v>209</v>
      </c>
      <c r="B188" s="990"/>
      <c r="C188" s="990"/>
      <c r="D188" s="990"/>
      <c r="E188" s="990"/>
      <c r="F188" s="990"/>
      <c r="G188" s="990"/>
      <c r="H188" s="990"/>
      <c r="I188" s="991"/>
      <c r="J188" s="909" t="s">
        <v>348</v>
      </c>
      <c r="K188" s="119"/>
      <c r="L188" s="364"/>
      <c r="M188" s="152"/>
      <c r="N188" s="156"/>
      <c r="O188" s="155"/>
    </row>
    <row r="189" spans="1:15" s="153" customFormat="1" ht="17.25" customHeight="1" x14ac:dyDescent="0.25">
      <c r="A189" s="998" t="s">
        <v>365</v>
      </c>
      <c r="B189" s="999"/>
      <c r="C189" s="999"/>
      <c r="D189" s="999"/>
      <c r="E189" s="999"/>
      <c r="F189" s="999"/>
      <c r="G189" s="999"/>
      <c r="H189" s="999"/>
      <c r="I189" s="1000"/>
      <c r="J189" s="369" t="s">
        <v>350</v>
      </c>
      <c r="K189" s="61"/>
      <c r="L189" s="364"/>
      <c r="M189" s="152"/>
      <c r="N189" s="156"/>
      <c r="O189" s="155"/>
    </row>
    <row r="190" spans="1:15" s="153" customFormat="1" ht="17.25" customHeight="1" x14ac:dyDescent="0.25">
      <c r="A190" s="989" t="s">
        <v>210</v>
      </c>
      <c r="B190" s="990"/>
      <c r="C190" s="990"/>
      <c r="D190" s="990"/>
      <c r="E190" s="990"/>
      <c r="F190" s="990"/>
      <c r="G190" s="990"/>
      <c r="H190" s="990"/>
      <c r="I190" s="991"/>
      <c r="J190" s="909" t="s">
        <v>351</v>
      </c>
      <c r="K190" s="60"/>
      <c r="L190" s="364"/>
      <c r="M190" s="152"/>
      <c r="N190" s="156"/>
      <c r="O190" s="155"/>
    </row>
    <row r="191" spans="1:15" s="153" customFormat="1" ht="18" customHeight="1" x14ac:dyDescent="0.25">
      <c r="A191" s="989" t="s">
        <v>323</v>
      </c>
      <c r="B191" s="990"/>
      <c r="C191" s="990"/>
      <c r="D191" s="990"/>
      <c r="E191" s="990"/>
      <c r="F191" s="990"/>
      <c r="G191" s="990"/>
      <c r="H191" s="990"/>
      <c r="I191" s="991"/>
      <c r="J191" s="909" t="s">
        <v>352</v>
      </c>
      <c r="K191" s="60"/>
      <c r="L191" s="364"/>
      <c r="M191" s="152"/>
      <c r="N191" s="156"/>
      <c r="O191" s="155"/>
    </row>
    <row r="192" spans="1:15" s="153" customFormat="1" ht="36" customHeight="1" x14ac:dyDescent="0.25">
      <c r="A192" s="989" t="s">
        <v>211</v>
      </c>
      <c r="B192" s="990"/>
      <c r="C192" s="990"/>
      <c r="D192" s="990"/>
      <c r="E192" s="990"/>
      <c r="F192" s="990"/>
      <c r="G192" s="990"/>
      <c r="H192" s="990"/>
      <c r="I192" s="991"/>
      <c r="J192" s="929" t="s">
        <v>366</v>
      </c>
      <c r="K192" s="119"/>
      <c r="L192" s="364"/>
      <c r="M192" s="152"/>
      <c r="N192" s="156"/>
      <c r="O192" s="155"/>
    </row>
    <row r="193" spans="1:16" s="153" customFormat="1" ht="15" customHeight="1" x14ac:dyDescent="0.25">
      <c r="A193" s="989" t="s">
        <v>212</v>
      </c>
      <c r="B193" s="990"/>
      <c r="C193" s="990"/>
      <c r="D193" s="990"/>
      <c r="E193" s="990"/>
      <c r="F193" s="990"/>
      <c r="G193" s="990"/>
      <c r="H193" s="990"/>
      <c r="I193" s="991"/>
      <c r="J193" s="919" t="s">
        <v>353</v>
      </c>
      <c r="K193" s="119"/>
      <c r="L193" s="364"/>
      <c r="M193" s="152"/>
      <c r="N193" s="156"/>
      <c r="O193" s="155"/>
    </row>
    <row r="194" spans="1:16" s="153" customFormat="1" ht="15" customHeight="1" x14ac:dyDescent="0.25">
      <c r="A194" s="995" t="s">
        <v>372</v>
      </c>
      <c r="B194" s="996"/>
      <c r="C194" s="996"/>
      <c r="D194" s="996"/>
      <c r="E194" s="996"/>
      <c r="F194" s="996"/>
      <c r="G194" s="996"/>
      <c r="H194" s="996"/>
      <c r="I194" s="997"/>
      <c r="J194" s="374"/>
      <c r="K194" s="61"/>
      <c r="L194" s="364"/>
      <c r="M194" s="152"/>
      <c r="N194" s="156"/>
      <c r="O194" s="155"/>
    </row>
    <row r="195" spans="1:16" s="153" customFormat="1" ht="15" customHeight="1" x14ac:dyDescent="0.25">
      <c r="A195" s="995" t="s">
        <v>367</v>
      </c>
      <c r="B195" s="996"/>
      <c r="C195" s="996"/>
      <c r="D195" s="996"/>
      <c r="E195" s="996"/>
      <c r="F195" s="996"/>
      <c r="G195" s="996"/>
      <c r="H195" s="996"/>
      <c r="I195" s="997"/>
      <c r="J195" s="374"/>
      <c r="K195" s="61">
        <f>K182+K184-K189-K194</f>
        <v>588026351.10000002</v>
      </c>
      <c r="L195" s="364"/>
      <c r="M195" s="152"/>
      <c r="N195" s="156"/>
      <c r="O195" s="155"/>
    </row>
    <row r="196" spans="1:16" s="153" customFormat="1" ht="21.75" customHeight="1" x14ac:dyDescent="0.25">
      <c r="A196" s="149"/>
      <c r="B196" s="148"/>
      <c r="C196" s="149"/>
      <c r="D196" s="148"/>
      <c r="E196" s="179"/>
      <c r="F196" s="863"/>
      <c r="G196" s="450"/>
      <c r="H196" s="150"/>
      <c r="I196" s="151"/>
      <c r="J196" s="553"/>
      <c r="K196" s="553"/>
      <c r="L196" s="553"/>
      <c r="M196" s="152"/>
      <c r="N196" s="156"/>
      <c r="O196" s="155"/>
    </row>
    <row r="197" spans="1:16" s="153" customFormat="1" ht="15" customHeight="1" x14ac:dyDescent="0.25">
      <c r="A197" s="981" t="s">
        <v>182</v>
      </c>
      <c r="B197" s="981"/>
      <c r="C197" s="981"/>
      <c r="D197" s="981"/>
      <c r="E197" s="981"/>
      <c r="F197" s="981"/>
      <c r="G197" s="981"/>
      <c r="H197" s="981"/>
      <c r="I197" s="981"/>
      <c r="J197" s="981"/>
      <c r="K197" s="981"/>
      <c r="L197" s="981"/>
      <c r="M197" s="141"/>
      <c r="N197" s="156"/>
      <c r="O197" s="155"/>
    </row>
    <row r="198" spans="1:16" s="153" customFormat="1" ht="15" customHeight="1" x14ac:dyDescent="0.25">
      <c r="A198" s="440"/>
      <c r="B198" s="440"/>
      <c r="C198" s="455"/>
      <c r="D198" s="440"/>
      <c r="E198" s="507"/>
      <c r="F198" s="864"/>
      <c r="G198" s="440"/>
      <c r="H198" s="455"/>
      <c r="I198" s="440"/>
      <c r="J198" s="440"/>
      <c r="K198" s="440"/>
      <c r="L198" s="554"/>
      <c r="M198" s="141"/>
      <c r="N198" s="156"/>
      <c r="O198" s="155"/>
    </row>
    <row r="199" spans="1:16" s="153" customFormat="1" ht="15" customHeight="1" x14ac:dyDescent="0.25">
      <c r="A199" s="142"/>
      <c r="B199" s="142"/>
      <c r="C199" s="454"/>
      <c r="D199" s="161" t="s">
        <v>1023</v>
      </c>
      <c r="E199" s="184"/>
      <c r="F199" s="865"/>
      <c r="G199" s="161"/>
      <c r="H199" s="473"/>
      <c r="I199" s="162"/>
      <c r="J199" s="554"/>
      <c r="K199" s="554"/>
      <c r="L199" s="554"/>
      <c r="M199" s="141"/>
      <c r="N199" s="156"/>
      <c r="O199" s="155"/>
    </row>
    <row r="200" spans="1:16" s="153" customFormat="1" ht="18.75" customHeight="1" x14ac:dyDescent="0.25">
      <c r="A200" s="982"/>
      <c r="B200" s="982"/>
      <c r="C200" s="982"/>
      <c r="D200" s="982"/>
      <c r="E200" s="982"/>
      <c r="F200" s="982"/>
      <c r="G200" s="982"/>
      <c r="H200" s="982"/>
      <c r="I200" s="982"/>
      <c r="J200" s="364"/>
      <c r="K200" s="364"/>
      <c r="L200" s="364"/>
      <c r="M200" s="652"/>
      <c r="N200" s="156"/>
      <c r="O200" s="155"/>
    </row>
    <row r="201" spans="1:16" s="194" customFormat="1" ht="66.75" customHeight="1" x14ac:dyDescent="0.2">
      <c r="A201" s="976" t="s">
        <v>375</v>
      </c>
      <c r="B201" s="976"/>
      <c r="C201" s="983" t="s">
        <v>374</v>
      </c>
      <c r="D201" s="983"/>
      <c r="E201" s="983"/>
      <c r="F201" s="984" t="s">
        <v>373</v>
      </c>
      <c r="G201" s="984"/>
      <c r="H201" s="984"/>
      <c r="I201" s="985"/>
      <c r="J201" s="605" t="s">
        <v>156</v>
      </c>
      <c r="K201" s="595" t="s">
        <v>281</v>
      </c>
      <c r="L201" s="606" t="s">
        <v>157</v>
      </c>
      <c r="M201" s="653"/>
      <c r="N201" s="141"/>
      <c r="O201" s="141"/>
      <c r="P201" s="141"/>
    </row>
    <row r="202" spans="1:16" s="194" customFormat="1" ht="21.75" customHeight="1" x14ac:dyDescent="0.2">
      <c r="A202" s="977">
        <v>1</v>
      </c>
      <c r="B202" s="977"/>
      <c r="C202" s="978" t="s">
        <v>249</v>
      </c>
      <c r="D202" s="978"/>
      <c r="E202" s="978"/>
      <c r="F202" s="474" t="s">
        <v>558</v>
      </c>
      <c r="G202" s="442"/>
      <c r="H202" s="474"/>
      <c r="I202" s="164"/>
      <c r="J202" s="375">
        <f>SUMIF($D$234:$D$2193,1101,(J$234:J$2196))</f>
        <v>191362000</v>
      </c>
      <c r="K202" s="375">
        <f>SUMIF($D$447:$D$2159,1101,(K$447:K$2164))</f>
        <v>0</v>
      </c>
      <c r="L202" s="375">
        <f>SUM(J202:K202)</f>
        <v>191362000</v>
      </c>
      <c r="M202" s="654"/>
      <c r="N202" s="141"/>
      <c r="O202" s="141"/>
      <c r="P202" s="141"/>
    </row>
    <row r="203" spans="1:16" s="194" customFormat="1" ht="21" customHeight="1" x14ac:dyDescent="0.2">
      <c r="A203" s="977">
        <v>2</v>
      </c>
      <c r="B203" s="977"/>
      <c r="C203" s="978" t="s">
        <v>454</v>
      </c>
      <c r="D203" s="978"/>
      <c r="E203" s="978"/>
      <c r="F203" s="474" t="s">
        <v>559</v>
      </c>
      <c r="G203" s="442"/>
      <c r="H203" s="474"/>
      <c r="I203" s="164"/>
      <c r="J203" s="375">
        <f>SUMIF($D$234:$D$2193,1102,(J$234:J$2196))</f>
        <v>607873463</v>
      </c>
      <c r="K203" s="375">
        <f>SUMIF($D$447:$D$2159,1102,(K$447:K$2164))</f>
        <v>0</v>
      </c>
      <c r="L203" s="375">
        <f t="shared" ref="L203:L218" si="15">SUM(J203:K203)</f>
        <v>607873463</v>
      </c>
      <c r="M203" s="654"/>
      <c r="N203" s="141"/>
      <c r="O203" s="141"/>
      <c r="P203" s="141"/>
    </row>
    <row r="204" spans="1:16" s="153" customFormat="1" ht="20.25" customHeight="1" x14ac:dyDescent="0.25">
      <c r="A204" s="977">
        <v>3</v>
      </c>
      <c r="B204" s="977"/>
      <c r="C204" s="978" t="s">
        <v>253</v>
      </c>
      <c r="D204" s="978"/>
      <c r="E204" s="978"/>
      <c r="F204" s="474" t="s">
        <v>378</v>
      </c>
      <c r="G204" s="442"/>
      <c r="H204" s="474"/>
      <c r="I204" s="164"/>
      <c r="J204" s="375">
        <f>SUMIF($D$234:$D$2193,1501,(J$234:J$2196))</f>
        <v>185797603</v>
      </c>
      <c r="K204" s="375">
        <f>SUMIF($D$454:$D$2159,1501,(K$454:K$2164))</f>
        <v>0</v>
      </c>
      <c r="L204" s="375">
        <f t="shared" si="15"/>
        <v>185797603</v>
      </c>
      <c r="M204" s="654"/>
      <c r="N204" s="156"/>
      <c r="O204" s="155"/>
    </row>
    <row r="205" spans="1:16" s="153" customFormat="1" ht="21.75" customHeight="1" x14ac:dyDescent="0.25">
      <c r="A205" s="977">
        <v>4</v>
      </c>
      <c r="B205" s="977"/>
      <c r="C205" s="978" t="s">
        <v>377</v>
      </c>
      <c r="D205" s="978"/>
      <c r="E205" s="978"/>
      <c r="F205" s="474" t="s">
        <v>376</v>
      </c>
      <c r="G205" s="442"/>
      <c r="H205" s="474"/>
      <c r="I205" s="164"/>
      <c r="J205" s="375">
        <f>SUMIF($D$234:$D$2193,1502,(J$234:J$2196))</f>
        <v>21118300</v>
      </c>
      <c r="K205" s="375">
        <f>SUMIF($D$454:$D$2159,1502,(K$454:K$2164))</f>
        <v>282000</v>
      </c>
      <c r="L205" s="375">
        <f t="shared" si="15"/>
        <v>21400300</v>
      </c>
      <c r="M205" s="654"/>
      <c r="N205" s="156"/>
      <c r="O205" s="155"/>
    </row>
    <row r="206" spans="1:16" s="153" customFormat="1" ht="20.100000000000001" customHeight="1" x14ac:dyDescent="0.25">
      <c r="A206" s="977">
        <v>5</v>
      </c>
      <c r="B206" s="977"/>
      <c r="C206" s="978" t="s">
        <v>254</v>
      </c>
      <c r="D206" s="978"/>
      <c r="E206" s="978"/>
      <c r="F206" s="474" t="s">
        <v>560</v>
      </c>
      <c r="G206" s="442"/>
      <c r="H206" s="474"/>
      <c r="I206" s="164"/>
      <c r="J206" s="375">
        <f>SUMIF($D$234:$D$2193,101,(J$234:J$2196))</f>
        <v>214342825</v>
      </c>
      <c r="K206" s="375">
        <f>SUMIF($D$454:$D$2159,101,(K$454:K$2164))</f>
        <v>0</v>
      </c>
      <c r="L206" s="375">
        <f t="shared" si="15"/>
        <v>214342825</v>
      </c>
      <c r="M206" s="654"/>
      <c r="N206" s="156"/>
      <c r="O206" s="155"/>
    </row>
    <row r="207" spans="1:16" s="153" customFormat="1" ht="20.100000000000001" customHeight="1" x14ac:dyDescent="0.25">
      <c r="A207" s="977">
        <v>6</v>
      </c>
      <c r="B207" s="977"/>
      <c r="C207" s="978" t="s">
        <v>257</v>
      </c>
      <c r="D207" s="978"/>
      <c r="E207" s="978"/>
      <c r="F207" s="474" t="s">
        <v>379</v>
      </c>
      <c r="G207" s="442"/>
      <c r="H207" s="474"/>
      <c r="I207" s="164"/>
      <c r="J207" s="375">
        <f>SUMIF($D$234:$D$2193,401,(J$234:J$2196))</f>
        <v>95381830</v>
      </c>
      <c r="K207" s="375">
        <f>SUMIF($D$454:$D$2159,401,(K$454:K$2164))</f>
        <v>0</v>
      </c>
      <c r="L207" s="375">
        <f t="shared" si="15"/>
        <v>95381830</v>
      </c>
      <c r="M207" s="654"/>
      <c r="N207" s="156"/>
      <c r="O207" s="155"/>
    </row>
    <row r="208" spans="1:16" s="153" customFormat="1" ht="20.100000000000001" customHeight="1" x14ac:dyDescent="0.25">
      <c r="A208" s="977">
        <v>7</v>
      </c>
      <c r="B208" s="977"/>
      <c r="C208" s="978" t="s">
        <v>251</v>
      </c>
      <c r="D208" s="978"/>
      <c r="E208" s="978"/>
      <c r="F208" s="474" t="s">
        <v>561</v>
      </c>
      <c r="G208" s="442"/>
      <c r="H208" s="474"/>
      <c r="I208" s="164"/>
      <c r="J208" s="375">
        <f>SUMIF($D$234:$D$2193,701,(J$234:J$2196))</f>
        <v>1623642298.5199997</v>
      </c>
      <c r="K208" s="375">
        <f>SUMIF($D$454:$D$2159,701,(K$454:K$2164))</f>
        <v>0</v>
      </c>
      <c r="L208" s="375">
        <f t="shared" si="15"/>
        <v>1623642298.5199997</v>
      </c>
      <c r="M208" s="654"/>
      <c r="N208" s="156"/>
      <c r="O208" s="155"/>
    </row>
    <row r="209" spans="1:15" s="153" customFormat="1" ht="20.100000000000001" customHeight="1" x14ac:dyDescent="0.25">
      <c r="A209" s="977">
        <v>8</v>
      </c>
      <c r="B209" s="977"/>
      <c r="C209" s="978" t="s">
        <v>380</v>
      </c>
      <c r="D209" s="978"/>
      <c r="E209" s="978"/>
      <c r="F209" s="474" t="s">
        <v>562</v>
      </c>
      <c r="G209" s="442"/>
      <c r="H209" s="474"/>
      <c r="I209" s="164"/>
      <c r="J209" s="375">
        <f>SUMIF($D$234:$D$2193,2001,(J$234:J$2196))</f>
        <v>430023100</v>
      </c>
      <c r="K209" s="375">
        <f>SUMIF($D$454:$D$2159,2001,(K$454:K$2164))</f>
        <v>10500000</v>
      </c>
      <c r="L209" s="375">
        <f t="shared" si="15"/>
        <v>440523100</v>
      </c>
      <c r="M209" s="654"/>
      <c r="N209" s="156"/>
      <c r="O209" s="155"/>
    </row>
    <row r="210" spans="1:15" s="153" customFormat="1" ht="20.100000000000001" customHeight="1" x14ac:dyDescent="0.25">
      <c r="A210" s="977">
        <v>9</v>
      </c>
      <c r="B210" s="977"/>
      <c r="C210" s="978" t="s">
        <v>381</v>
      </c>
      <c r="D210" s="978"/>
      <c r="E210" s="978"/>
      <c r="F210" s="474" t="s">
        <v>563</v>
      </c>
      <c r="G210" s="442"/>
      <c r="H210" s="474"/>
      <c r="I210" s="164"/>
      <c r="J210" s="375">
        <f>SUMIF($D$234:$D$2193,2002,(J$234:J$2196))</f>
        <v>191125000</v>
      </c>
      <c r="K210" s="375">
        <f>SUMIF($D$454:$D$2159,2002,(K$454:K$2164))</f>
        <v>0</v>
      </c>
      <c r="L210" s="375">
        <f t="shared" si="15"/>
        <v>191125000</v>
      </c>
      <c r="M210" s="654"/>
      <c r="N210" s="156"/>
      <c r="O210" s="155"/>
    </row>
    <row r="211" spans="1:15" s="153" customFormat="1" ht="20.100000000000001" customHeight="1" x14ac:dyDescent="0.25">
      <c r="A211" s="977">
        <v>10</v>
      </c>
      <c r="B211" s="977"/>
      <c r="C211" s="978" t="s">
        <v>382</v>
      </c>
      <c r="D211" s="978"/>
      <c r="E211" s="978"/>
      <c r="F211" s="474" t="s">
        <v>564</v>
      </c>
      <c r="G211" s="442"/>
      <c r="H211" s="474"/>
      <c r="I211" s="164"/>
      <c r="J211" s="375">
        <f>SUMIF($D$234:$D$2193,2003,(J$234:J$2196))</f>
        <v>65003651.049999997</v>
      </c>
      <c r="K211" s="375">
        <f>SUMIF($D$454:$D$2159,2003,(K$454:K$2164))</f>
        <v>0</v>
      </c>
      <c r="L211" s="375">
        <f t="shared" si="15"/>
        <v>65003651.049999997</v>
      </c>
      <c r="M211" s="654"/>
      <c r="N211" s="156"/>
      <c r="O211" s="155"/>
    </row>
    <row r="212" spans="1:15" s="153" customFormat="1" ht="20.100000000000001" customHeight="1" x14ac:dyDescent="0.25">
      <c r="A212" s="977">
        <v>11</v>
      </c>
      <c r="B212" s="977"/>
      <c r="C212" s="978" t="s">
        <v>242</v>
      </c>
      <c r="D212" s="978"/>
      <c r="E212" s="978"/>
      <c r="F212" s="474" t="s">
        <v>383</v>
      </c>
      <c r="G212" s="442"/>
      <c r="H212" s="474"/>
      <c r="I212" s="164"/>
      <c r="J212" s="375">
        <f>SUMIF($D$234:$D$2193,901,(J$234:J$2196))</f>
        <v>220392000</v>
      </c>
      <c r="K212" s="375">
        <f>SUMIF($D$454:$D$2159,901,(K$454:K$2164))</f>
        <v>0</v>
      </c>
      <c r="L212" s="375">
        <f t="shared" si="15"/>
        <v>220392000</v>
      </c>
      <c r="M212" s="654"/>
      <c r="N212" s="156"/>
      <c r="O212" s="155"/>
    </row>
    <row r="213" spans="1:15" s="153" customFormat="1" ht="20.100000000000001" customHeight="1" x14ac:dyDescent="0.25">
      <c r="A213" s="977">
        <v>12</v>
      </c>
      <c r="B213" s="977"/>
      <c r="C213" s="978" t="s">
        <v>247</v>
      </c>
      <c r="D213" s="978"/>
      <c r="E213" s="978"/>
      <c r="F213" s="474" t="s">
        <v>565</v>
      </c>
      <c r="G213" s="442"/>
      <c r="H213" s="474"/>
      <c r="I213" s="164"/>
      <c r="J213" s="375">
        <f>SUMIF($D$234:$D$2193,1801,(J$234:J$2196))</f>
        <v>230061000</v>
      </c>
      <c r="K213" s="375">
        <f>SUMIF($D$454:$D$2159,1801,(K$454:K$2164))</f>
        <v>0</v>
      </c>
      <c r="L213" s="375">
        <f t="shared" si="15"/>
        <v>230061000</v>
      </c>
      <c r="M213" s="654"/>
      <c r="N213" s="156"/>
      <c r="O213" s="155"/>
    </row>
    <row r="214" spans="1:15" s="153" customFormat="1" ht="20.100000000000001" customHeight="1" x14ac:dyDescent="0.25">
      <c r="A214" s="977">
        <v>13</v>
      </c>
      <c r="B214" s="977"/>
      <c r="C214" s="978" t="s">
        <v>384</v>
      </c>
      <c r="D214" s="978"/>
      <c r="E214" s="978"/>
      <c r="F214" s="474" t="s">
        <v>566</v>
      </c>
      <c r="G214" s="442"/>
      <c r="H214" s="474"/>
      <c r="I214" s="164"/>
      <c r="J214" s="375">
        <f>SUMIF($D$234:$D$2193,1201,(J$234:J$2196))</f>
        <v>163535600</v>
      </c>
      <c r="K214" s="375">
        <f>SUMIF($D$454:$D$2159,1201,(K$454:K$2164))</f>
        <v>15916050</v>
      </c>
      <c r="L214" s="375">
        <f t="shared" si="15"/>
        <v>179451650</v>
      </c>
      <c r="M214" s="654"/>
      <c r="N214" s="156"/>
      <c r="O214" s="155"/>
    </row>
    <row r="215" spans="1:15" s="153" customFormat="1" ht="20.100000000000001" customHeight="1" x14ac:dyDescent="0.25">
      <c r="A215" s="977">
        <v>14</v>
      </c>
      <c r="B215" s="977"/>
      <c r="C215" s="978" t="s">
        <v>240</v>
      </c>
      <c r="D215" s="978"/>
      <c r="E215" s="978"/>
      <c r="F215" s="474" t="s">
        <v>385</v>
      </c>
      <c r="G215" s="442"/>
      <c r="H215" s="474"/>
      <c r="I215" s="164"/>
      <c r="J215" s="375">
        <f>SUMIF($D$234:$D$2193,1301,(J$234:J$2196))</f>
        <v>652721533.03000009</v>
      </c>
      <c r="K215" s="375">
        <f>SUMIF($D$454:$D$2159,1301,(K$454:K$2164))</f>
        <v>0</v>
      </c>
      <c r="L215" s="375">
        <f t="shared" si="15"/>
        <v>652721533.03000009</v>
      </c>
      <c r="M215" s="654"/>
      <c r="N215" s="156"/>
      <c r="O215" s="155"/>
    </row>
    <row r="216" spans="1:15" s="153" customFormat="1" ht="20.100000000000001" customHeight="1" x14ac:dyDescent="0.25">
      <c r="A216" s="977">
        <v>15</v>
      </c>
      <c r="B216" s="977"/>
      <c r="C216" s="978" t="s">
        <v>239</v>
      </c>
      <c r="D216" s="978"/>
      <c r="E216" s="978"/>
      <c r="F216" s="474" t="s">
        <v>567</v>
      </c>
      <c r="G216" s="442"/>
      <c r="H216" s="474"/>
      <c r="I216" s="164"/>
      <c r="J216" s="375">
        <f>SUMIF($D$234:$D$2193,602,(J$234:J$2196))</f>
        <v>752210742.39999998</v>
      </c>
      <c r="K216" s="375">
        <f>SUMIF($D$454:$D$2159,602,(K$454:K$2164))</f>
        <v>0</v>
      </c>
      <c r="L216" s="375">
        <f t="shared" si="15"/>
        <v>752210742.39999998</v>
      </c>
      <c r="M216" s="654"/>
      <c r="N216" s="156"/>
      <c r="O216" s="155"/>
    </row>
    <row r="217" spans="1:15" s="153" customFormat="1" ht="20.100000000000001" customHeight="1" x14ac:dyDescent="0.25">
      <c r="A217" s="977">
        <v>16</v>
      </c>
      <c r="B217" s="977"/>
      <c r="C217" s="978" t="s">
        <v>429</v>
      </c>
      <c r="D217" s="978"/>
      <c r="E217" s="978"/>
      <c r="F217" s="979" t="s">
        <v>568</v>
      </c>
      <c r="G217" s="979"/>
      <c r="H217" s="979"/>
      <c r="I217" s="980"/>
      <c r="J217" s="375">
        <f>SUMIF($D$234:$D$2193,2101,(J$234:J$2196))</f>
        <v>92203700</v>
      </c>
      <c r="K217" s="375">
        <f>SUMIF($D$454:$D$2159,2101,(K$454:K$2164))</f>
        <v>0</v>
      </c>
      <c r="L217" s="375">
        <f t="shared" si="15"/>
        <v>92203700</v>
      </c>
      <c r="M217" s="654"/>
      <c r="N217" s="156"/>
      <c r="O217" s="155"/>
    </row>
    <row r="218" spans="1:15" s="153" customFormat="1" ht="20.100000000000001" customHeight="1" x14ac:dyDescent="0.25">
      <c r="A218" s="977">
        <v>17</v>
      </c>
      <c r="B218" s="977"/>
      <c r="C218" s="978" t="s">
        <v>557</v>
      </c>
      <c r="D218" s="978"/>
      <c r="E218" s="978"/>
      <c r="F218" s="475" t="s">
        <v>569</v>
      </c>
      <c r="G218" s="231"/>
      <c r="H218" s="475"/>
      <c r="I218" s="165"/>
      <c r="J218" s="375">
        <f>SUMIF($D$234:$D$2193,501,(J$234:J$2196))</f>
        <v>113476304</v>
      </c>
      <c r="K218" s="375">
        <f>SUMIF($D$454:$D$2159,501,(K$454:K$2164))</f>
        <v>0</v>
      </c>
      <c r="L218" s="375">
        <f t="shared" si="15"/>
        <v>113476304</v>
      </c>
      <c r="M218" s="654"/>
      <c r="N218" s="156"/>
      <c r="O218" s="155"/>
    </row>
    <row r="219" spans="1:15" s="153" customFormat="1" ht="20.100000000000001" customHeight="1" x14ac:dyDescent="0.25">
      <c r="A219" s="1027"/>
      <c r="B219" s="1027"/>
      <c r="C219" s="1027"/>
      <c r="D219" s="1027"/>
      <c r="E219" s="1027"/>
      <c r="F219" s="1028" t="s">
        <v>410</v>
      </c>
      <c r="G219" s="1028"/>
      <c r="H219" s="1028"/>
      <c r="I219" s="1029"/>
      <c r="J219" s="376">
        <f>SUM(J202:J218)</f>
        <v>5850270949.999999</v>
      </c>
      <c r="K219" s="377">
        <f t="shared" ref="K219" si="16">SUM(K202:K218)</f>
        <v>26698050</v>
      </c>
      <c r="L219" s="377">
        <f>SUM(L202:L218)</f>
        <v>5876968999.999999</v>
      </c>
      <c r="M219" s="655"/>
      <c r="N219" s="156"/>
      <c r="O219" s="155"/>
    </row>
    <row r="220" spans="1:15" s="153" customFormat="1" ht="20.100000000000001" customHeight="1" x14ac:dyDescent="0.25">
      <c r="A220" s="656"/>
      <c r="B220" s="656"/>
      <c r="C220" s="657"/>
      <c r="D220" s="656"/>
      <c r="E220" s="658"/>
      <c r="F220" s="863"/>
      <c r="G220" s="659"/>
      <c r="H220" s="150"/>
      <c r="I220" s="285"/>
      <c r="J220" s="553"/>
      <c r="K220" s="272"/>
      <c r="L220" s="272"/>
      <c r="M220" s="152"/>
      <c r="N220" s="156"/>
      <c r="O220" s="155"/>
    </row>
    <row r="221" spans="1:15" s="87" customFormat="1" ht="30" customHeight="1" x14ac:dyDescent="0.2">
      <c r="A221" s="450"/>
      <c r="B221" s="450"/>
      <c r="C221" s="149"/>
      <c r="D221" s="660"/>
      <c r="E221" s="179"/>
      <c r="F221" s="863"/>
      <c r="G221" s="450"/>
      <c r="H221" s="661"/>
      <c r="I221" s="662"/>
      <c r="J221" s="530"/>
      <c r="K221" s="530"/>
      <c r="L221" s="530"/>
      <c r="M221" s="158"/>
      <c r="N221" s="663"/>
      <c r="O221" s="664"/>
    </row>
    <row r="222" spans="1:15" s="177" customFormat="1" ht="20.100000000000001" customHeight="1" x14ac:dyDescent="0.2">
      <c r="A222" s="1019" t="s">
        <v>213</v>
      </c>
      <c r="B222" s="1019"/>
      <c r="C222" s="1019"/>
      <c r="D222" s="1019"/>
      <c r="E222" s="1019"/>
      <c r="F222" s="1019"/>
      <c r="G222" s="1019"/>
      <c r="H222" s="1019"/>
      <c r="I222" s="1019"/>
      <c r="J222" s="1019"/>
      <c r="K222" s="1019"/>
      <c r="L222" s="1019"/>
      <c r="M222" s="17"/>
      <c r="N222" s="175"/>
      <c r="O222" s="176"/>
    </row>
    <row r="223" spans="1:15" s="177" customFormat="1" ht="20.100000000000001" customHeight="1" x14ac:dyDescent="0.2">
      <c r="A223" s="178"/>
      <c r="B223" s="178"/>
      <c r="C223" s="456"/>
      <c r="D223" s="178"/>
      <c r="E223" s="179"/>
      <c r="F223" s="117"/>
      <c r="G223" s="178"/>
      <c r="H223" s="117"/>
      <c r="I223" s="180"/>
      <c r="J223" s="20"/>
      <c r="K223" s="20"/>
      <c r="L223" s="388"/>
      <c r="M223" s="17"/>
      <c r="N223" s="175"/>
      <c r="O223" s="176"/>
    </row>
    <row r="224" spans="1:15" s="177" customFormat="1" ht="28.5" customHeight="1" x14ac:dyDescent="0.2">
      <c r="A224" s="1020" t="s">
        <v>183</v>
      </c>
      <c r="B224" s="1020"/>
      <c r="C224" s="1020"/>
      <c r="D224" s="1020"/>
      <c r="E224" s="1020"/>
      <c r="F224" s="1020"/>
      <c r="G224" s="1020"/>
      <c r="H224" s="1020"/>
      <c r="I224" s="1020"/>
      <c r="J224" s="1020"/>
      <c r="K224" s="1020"/>
      <c r="L224" s="1020"/>
      <c r="M224" s="139"/>
      <c r="N224" s="175"/>
      <c r="O224" s="176"/>
    </row>
    <row r="225" spans="1:15" s="177" customFormat="1" x14ac:dyDescent="0.2">
      <c r="A225" s="181"/>
      <c r="B225" s="181"/>
      <c r="C225" s="457"/>
      <c r="D225" s="181"/>
      <c r="E225" s="181"/>
      <c r="F225" s="476"/>
      <c r="G225" s="181"/>
      <c r="H225" s="476"/>
      <c r="I225" s="183"/>
      <c r="J225" s="182"/>
      <c r="K225" s="182"/>
      <c r="L225" s="583"/>
      <c r="M225" s="139"/>
      <c r="N225" s="175"/>
      <c r="O225" s="176"/>
    </row>
    <row r="226" spans="1:15" s="177" customFormat="1" x14ac:dyDescent="0.2">
      <c r="A226" s="181"/>
      <c r="B226" s="181"/>
      <c r="C226" s="458"/>
      <c r="D226" s="184" t="s">
        <v>1024</v>
      </c>
      <c r="E226" s="185"/>
      <c r="F226" s="477"/>
      <c r="G226" s="185"/>
      <c r="H226" s="477"/>
      <c r="I226" s="186"/>
      <c r="J226" s="187"/>
      <c r="K226" s="187"/>
      <c r="L226" s="583"/>
      <c r="M226" s="139"/>
      <c r="N226" s="175"/>
      <c r="O226" s="176"/>
    </row>
    <row r="227" spans="1:15" x14ac:dyDescent="0.2">
      <c r="A227" s="184" t="s">
        <v>1025</v>
      </c>
      <c r="B227" s="181"/>
      <c r="C227" s="458"/>
      <c r="D227" s="188"/>
      <c r="E227" s="185"/>
      <c r="F227" s="477"/>
      <c r="G227" s="185"/>
      <c r="H227" s="477"/>
      <c r="I227" s="186"/>
      <c r="J227" s="187"/>
      <c r="K227" s="187"/>
      <c r="L227" s="583"/>
      <c r="M227" s="139"/>
    </row>
    <row r="228" spans="1:15" x14ac:dyDescent="0.2">
      <c r="A228" s="452"/>
      <c r="B228" s="452"/>
      <c r="C228" s="452"/>
      <c r="D228" s="637"/>
      <c r="E228" s="25"/>
      <c r="F228" s="452"/>
      <c r="G228" s="24"/>
      <c r="H228" s="452"/>
      <c r="I228" s="665"/>
      <c r="J228" s="604"/>
      <c r="K228" s="604"/>
      <c r="L228" s="604"/>
      <c r="N228" s="139"/>
      <c r="O228" s="139"/>
    </row>
    <row r="229" spans="1:15" ht="107.25" x14ac:dyDescent="0.2">
      <c r="A229" s="522" t="s">
        <v>27</v>
      </c>
      <c r="B229" s="522" t="s">
        <v>28</v>
      </c>
      <c r="C229" s="614" t="s">
        <v>29</v>
      </c>
      <c r="D229" s="615" t="s">
        <v>286</v>
      </c>
      <c r="E229" s="892" t="s">
        <v>287</v>
      </c>
      <c r="F229" s="866" t="s">
        <v>30</v>
      </c>
      <c r="G229" s="574" t="s">
        <v>695</v>
      </c>
      <c r="H229" s="579" t="s">
        <v>0</v>
      </c>
      <c r="I229" s="607" t="s">
        <v>1</v>
      </c>
      <c r="J229" s="608" t="s">
        <v>660</v>
      </c>
      <c r="K229" s="609" t="s">
        <v>281</v>
      </c>
      <c r="L229" s="610" t="s">
        <v>157</v>
      </c>
      <c r="N229" s="139"/>
      <c r="O229" s="139"/>
    </row>
    <row r="230" spans="1:15" x14ac:dyDescent="0.2">
      <c r="A230" s="611">
        <v>1</v>
      </c>
      <c r="B230" s="611">
        <v>2</v>
      </c>
      <c r="C230" s="612">
        <v>3</v>
      </c>
      <c r="D230" s="611" t="s">
        <v>282</v>
      </c>
      <c r="E230" s="616" t="s">
        <v>283</v>
      </c>
      <c r="F230" s="118" t="s">
        <v>31</v>
      </c>
      <c r="G230" s="232" t="s">
        <v>284</v>
      </c>
      <c r="H230" s="118" t="s">
        <v>285</v>
      </c>
      <c r="I230" s="233" t="s">
        <v>696</v>
      </c>
      <c r="J230" s="378">
        <v>10</v>
      </c>
      <c r="K230" s="378">
        <v>11</v>
      </c>
      <c r="L230" s="378">
        <v>12</v>
      </c>
      <c r="N230" s="139"/>
      <c r="O230" s="139"/>
    </row>
    <row r="231" spans="1:15" x14ac:dyDescent="0.2">
      <c r="A231" s="234"/>
      <c r="B231" s="234"/>
      <c r="C231" s="613"/>
      <c r="D231" s="234"/>
      <c r="E231" s="233"/>
      <c r="F231" s="478"/>
      <c r="G231" s="235"/>
      <c r="H231" s="478"/>
      <c r="I231" s="235"/>
      <c r="J231" s="379"/>
      <c r="K231" s="379"/>
      <c r="L231" s="380"/>
      <c r="N231" s="139"/>
      <c r="O231" s="139"/>
    </row>
    <row r="232" spans="1:15" x14ac:dyDescent="0.2">
      <c r="A232" s="611"/>
      <c r="B232" s="611"/>
      <c r="C232" s="612"/>
      <c r="D232" s="611"/>
      <c r="E232" s="617"/>
      <c r="F232" s="479"/>
      <c r="G232" s="190"/>
      <c r="H232" s="479"/>
      <c r="I232" s="190"/>
      <c r="J232" s="381"/>
      <c r="K232" s="381"/>
      <c r="L232" s="382"/>
      <c r="N232" s="139"/>
      <c r="O232" s="139"/>
    </row>
    <row r="233" spans="1:15" x14ac:dyDescent="0.2">
      <c r="A233" s="666" t="s">
        <v>278</v>
      </c>
      <c r="B233" s="667"/>
      <c r="C233" s="666"/>
      <c r="D233" s="667"/>
      <c r="E233" s="668"/>
      <c r="F233" s="118"/>
      <c r="G233" s="179"/>
      <c r="H233" s="552"/>
      <c r="I233" s="669" t="s">
        <v>32</v>
      </c>
      <c r="J233" s="20"/>
      <c r="K233" s="20"/>
      <c r="L233" s="670"/>
      <c r="N233" s="139"/>
      <c r="O233" s="139"/>
    </row>
    <row r="234" spans="1:15" x14ac:dyDescent="0.2">
      <c r="A234" s="671"/>
      <c r="B234" s="671"/>
      <c r="C234" s="672"/>
      <c r="D234" s="673" t="s">
        <v>429</v>
      </c>
      <c r="E234" s="674"/>
      <c r="F234" s="675"/>
      <c r="G234" s="676"/>
      <c r="H234" s="677"/>
      <c r="I234" s="678" t="s">
        <v>428</v>
      </c>
      <c r="J234" s="679">
        <f>SUM(J253+J266)</f>
        <v>28860800</v>
      </c>
      <c r="K234" s="679"/>
      <c r="L234" s="679">
        <f t="shared" ref="L234" si="17">SUM(L253+L266)</f>
        <v>28860800</v>
      </c>
      <c r="N234" s="139"/>
      <c r="O234" s="139"/>
    </row>
    <row r="235" spans="1:15" x14ac:dyDescent="0.2">
      <c r="A235" s="680"/>
      <c r="B235" s="680"/>
      <c r="C235" s="681"/>
      <c r="D235" s="682"/>
      <c r="E235" s="683"/>
      <c r="F235" s="684"/>
      <c r="G235" s="685"/>
      <c r="H235" s="686"/>
      <c r="I235" s="288"/>
      <c r="J235" s="687"/>
      <c r="K235" s="687"/>
      <c r="L235" s="688"/>
      <c r="N235" s="139"/>
      <c r="O235" s="139"/>
    </row>
    <row r="236" spans="1:15" x14ac:dyDescent="0.2">
      <c r="A236" s="539"/>
      <c r="B236" s="539"/>
      <c r="C236" s="544"/>
      <c r="D236" s="550"/>
      <c r="E236" s="619"/>
      <c r="F236" s="689"/>
      <c r="G236" s="690"/>
      <c r="H236" s="691"/>
      <c r="I236" s="438" t="s">
        <v>272</v>
      </c>
      <c r="J236" s="692"/>
      <c r="K236" s="692"/>
      <c r="L236" s="693"/>
      <c r="N236" s="139"/>
      <c r="O236" s="139"/>
    </row>
    <row r="237" spans="1:15" x14ac:dyDescent="0.2">
      <c r="A237" s="539"/>
      <c r="B237" s="539"/>
      <c r="C237" s="544"/>
      <c r="D237" s="50"/>
      <c r="E237" s="619" t="s">
        <v>425</v>
      </c>
      <c r="F237" s="689"/>
      <c r="G237" s="690"/>
      <c r="H237" s="694"/>
      <c r="I237" s="439" t="s">
        <v>426</v>
      </c>
      <c r="J237" s="695"/>
      <c r="K237" s="695"/>
      <c r="L237" s="696"/>
      <c r="N237" s="139"/>
      <c r="O237" s="139"/>
    </row>
    <row r="238" spans="1:15" x14ac:dyDescent="0.2">
      <c r="A238" s="539"/>
      <c r="B238" s="539"/>
      <c r="C238" s="544"/>
      <c r="D238" s="459"/>
      <c r="E238" s="621"/>
      <c r="F238" s="117"/>
      <c r="G238" s="20"/>
      <c r="H238" s="697"/>
      <c r="I238" s="18"/>
      <c r="J238" s="20"/>
      <c r="K238" s="20"/>
      <c r="L238" s="670"/>
      <c r="N238" s="139"/>
      <c r="O238" s="139"/>
    </row>
    <row r="239" spans="1:15" ht="22.5" x14ac:dyDescent="0.2">
      <c r="A239" s="50"/>
      <c r="B239" s="50"/>
      <c r="C239" s="50">
        <v>110</v>
      </c>
      <c r="D239" s="537"/>
      <c r="E239" s="618"/>
      <c r="F239" s="22"/>
      <c r="G239" s="1"/>
      <c r="H239" s="22"/>
      <c r="I239" s="698" t="s">
        <v>289</v>
      </c>
      <c r="J239" s="77"/>
      <c r="K239" s="77"/>
      <c r="L239" s="390"/>
      <c r="N239" s="139"/>
      <c r="O239" s="139"/>
    </row>
    <row r="240" spans="1:15" x14ac:dyDescent="0.2">
      <c r="A240" s="50"/>
      <c r="B240" s="50"/>
      <c r="D240" s="537"/>
      <c r="E240" s="618"/>
      <c r="F240" s="452"/>
      <c r="G240" s="24"/>
      <c r="H240" s="452"/>
      <c r="I240" s="699"/>
      <c r="J240" s="700"/>
      <c r="K240" s="700"/>
      <c r="L240" s="701"/>
      <c r="N240" s="139"/>
      <c r="O240" s="139"/>
    </row>
    <row r="241" spans="1:15" x14ac:dyDescent="0.2">
      <c r="A241" s="550"/>
      <c r="B241" s="50"/>
      <c r="D241" s="550"/>
      <c r="E241" s="618"/>
      <c r="F241" s="333">
        <v>1</v>
      </c>
      <c r="G241" s="48"/>
      <c r="H241" s="333">
        <v>411</v>
      </c>
      <c r="I241" s="242" t="s">
        <v>2</v>
      </c>
      <c r="J241" s="60">
        <v>2672500</v>
      </c>
      <c r="K241" s="60"/>
      <c r="L241" s="60">
        <f t="shared" ref="L241:L252" si="18">SUM(J241+K241)</f>
        <v>2672500</v>
      </c>
      <c r="M241" s="17">
        <f>SUM(L241*17.15)/100</f>
        <v>458333.74999999994</v>
      </c>
      <c r="N241" s="139"/>
      <c r="O241" s="139"/>
    </row>
    <row r="242" spans="1:15" x14ac:dyDescent="0.2">
      <c r="A242" s="550"/>
      <c r="B242" s="50"/>
      <c r="D242" s="550"/>
      <c r="E242" s="618"/>
      <c r="F242" s="333">
        <v>2</v>
      </c>
      <c r="G242" s="48"/>
      <c r="H242" s="333">
        <v>412</v>
      </c>
      <c r="I242" s="292" t="s">
        <v>3</v>
      </c>
      <c r="J242" s="60">
        <v>459000</v>
      </c>
      <c r="K242" s="60"/>
      <c r="L242" s="60">
        <f t="shared" si="18"/>
        <v>459000</v>
      </c>
      <c r="M242" s="17">
        <v>459000</v>
      </c>
      <c r="N242" s="139"/>
      <c r="O242" s="139"/>
    </row>
    <row r="243" spans="1:15" x14ac:dyDescent="0.2">
      <c r="A243" s="550"/>
      <c r="B243" s="50"/>
      <c r="D243" s="550"/>
      <c r="E243" s="618"/>
      <c r="F243" s="333">
        <v>3</v>
      </c>
      <c r="G243" s="48"/>
      <c r="H243" s="333">
        <v>413</v>
      </c>
      <c r="I243" s="292" t="s">
        <v>33</v>
      </c>
      <c r="J243" s="60">
        <v>50000</v>
      </c>
      <c r="K243" s="60"/>
      <c r="L243" s="60">
        <f t="shared" si="18"/>
        <v>50000</v>
      </c>
      <c r="N243" s="139"/>
      <c r="O243" s="139"/>
    </row>
    <row r="244" spans="1:15" x14ac:dyDescent="0.2">
      <c r="A244" s="550"/>
      <c r="B244" s="50"/>
      <c r="D244" s="550"/>
      <c r="E244" s="618"/>
      <c r="F244" s="333">
        <v>4</v>
      </c>
      <c r="G244" s="48"/>
      <c r="H244" s="333">
        <v>414</v>
      </c>
      <c r="I244" s="242" t="s">
        <v>34</v>
      </c>
      <c r="J244" s="60">
        <v>200000</v>
      </c>
      <c r="K244" s="60"/>
      <c r="L244" s="60">
        <f t="shared" si="18"/>
        <v>200000</v>
      </c>
      <c r="N244" s="139"/>
      <c r="O244" s="139"/>
    </row>
    <row r="245" spans="1:15" x14ac:dyDescent="0.2">
      <c r="A245" s="550"/>
      <c r="B245" s="50"/>
      <c r="D245" s="550"/>
      <c r="E245" s="618"/>
      <c r="F245" s="333">
        <v>5</v>
      </c>
      <c r="G245" s="48"/>
      <c r="H245" s="333">
        <v>415</v>
      </c>
      <c r="I245" s="292" t="s">
        <v>5</v>
      </c>
      <c r="J245" s="60">
        <v>100000</v>
      </c>
      <c r="K245" s="60"/>
      <c r="L245" s="60">
        <f t="shared" si="18"/>
        <v>100000</v>
      </c>
      <c r="N245" s="139"/>
      <c r="O245" s="139"/>
    </row>
    <row r="246" spans="1:15" x14ac:dyDescent="0.2">
      <c r="A246" s="550"/>
      <c r="B246" s="50"/>
      <c r="D246" s="550"/>
      <c r="E246" s="618"/>
      <c r="F246" s="333">
        <v>6</v>
      </c>
      <c r="G246" s="48"/>
      <c r="H246" s="333">
        <v>416</v>
      </c>
      <c r="I246" s="292" t="s">
        <v>6</v>
      </c>
      <c r="J246" s="60">
        <v>1910000</v>
      </c>
      <c r="K246" s="60"/>
      <c r="L246" s="60">
        <f t="shared" si="18"/>
        <v>1910000</v>
      </c>
      <c r="N246" s="139"/>
      <c r="O246" s="139"/>
    </row>
    <row r="247" spans="1:15" x14ac:dyDescent="0.2">
      <c r="A247" s="550"/>
      <c r="B247" s="50"/>
      <c r="D247" s="550"/>
      <c r="E247" s="618"/>
      <c r="F247" s="333">
        <v>7</v>
      </c>
      <c r="G247" s="48"/>
      <c r="H247" s="333">
        <v>422</v>
      </c>
      <c r="I247" s="292" t="s">
        <v>8</v>
      </c>
      <c r="J247" s="60">
        <v>200000</v>
      </c>
      <c r="K247" s="60"/>
      <c r="L247" s="60">
        <f t="shared" si="18"/>
        <v>200000</v>
      </c>
      <c r="N247" s="139"/>
      <c r="O247" s="139"/>
    </row>
    <row r="248" spans="1:15" x14ac:dyDescent="0.2">
      <c r="A248" s="550"/>
      <c r="B248" s="50"/>
      <c r="D248" s="550"/>
      <c r="E248" s="618"/>
      <c r="F248" s="333">
        <v>8</v>
      </c>
      <c r="G248" s="48"/>
      <c r="H248" s="333">
        <v>423</v>
      </c>
      <c r="I248" s="242" t="s">
        <v>9</v>
      </c>
      <c r="J248" s="65">
        <v>20000000</v>
      </c>
      <c r="K248" s="60"/>
      <c r="L248" s="60">
        <f t="shared" si="18"/>
        <v>20000000</v>
      </c>
      <c r="N248" s="139"/>
      <c r="O248" s="139"/>
    </row>
    <row r="249" spans="1:15" x14ac:dyDescent="0.2">
      <c r="A249" s="550"/>
      <c r="B249" s="50"/>
      <c r="D249" s="550"/>
      <c r="E249" s="618"/>
      <c r="F249" s="333">
        <v>9</v>
      </c>
      <c r="G249" s="48"/>
      <c r="H249" s="333">
        <v>424</v>
      </c>
      <c r="I249" s="242" t="s">
        <v>10</v>
      </c>
      <c r="J249" s="60">
        <v>300000</v>
      </c>
      <c r="K249" s="60"/>
      <c r="L249" s="60">
        <f t="shared" si="18"/>
        <v>300000</v>
      </c>
      <c r="N249" s="139"/>
      <c r="O249" s="139"/>
    </row>
    <row r="250" spans="1:15" x14ac:dyDescent="0.2">
      <c r="A250" s="550"/>
      <c r="B250" s="50"/>
      <c r="D250" s="550"/>
      <c r="E250" s="618"/>
      <c r="F250" s="333">
        <v>10</v>
      </c>
      <c r="G250" s="48"/>
      <c r="H250" s="333">
        <v>426</v>
      </c>
      <c r="I250" s="242" t="s">
        <v>35</v>
      </c>
      <c r="J250" s="60">
        <v>150000</v>
      </c>
      <c r="K250" s="60"/>
      <c r="L250" s="60">
        <f t="shared" si="18"/>
        <v>150000</v>
      </c>
      <c r="N250" s="139"/>
      <c r="O250" s="139"/>
    </row>
    <row r="251" spans="1:15" x14ac:dyDescent="0.2">
      <c r="A251" s="550"/>
      <c r="B251" s="50"/>
      <c r="D251" s="550"/>
      <c r="E251" s="618"/>
      <c r="F251" s="333">
        <v>11</v>
      </c>
      <c r="G251" s="48"/>
      <c r="H251" s="333">
        <v>465</v>
      </c>
      <c r="I251" s="242" t="s">
        <v>167</v>
      </c>
      <c r="J251" s="60">
        <v>315300</v>
      </c>
      <c r="K251" s="60"/>
      <c r="L251" s="60">
        <f t="shared" si="18"/>
        <v>315300</v>
      </c>
      <c r="N251" s="139"/>
      <c r="O251" s="139"/>
    </row>
    <row r="252" spans="1:15" x14ac:dyDescent="0.2">
      <c r="A252" s="550"/>
      <c r="B252" s="50"/>
      <c r="D252" s="550"/>
      <c r="E252" s="618"/>
      <c r="F252" s="333">
        <v>12</v>
      </c>
      <c r="G252" s="48"/>
      <c r="H252" s="333">
        <v>481</v>
      </c>
      <c r="I252" s="242" t="s">
        <v>36</v>
      </c>
      <c r="J252" s="60">
        <v>2500000</v>
      </c>
      <c r="K252" s="60"/>
      <c r="L252" s="60">
        <f t="shared" si="18"/>
        <v>2500000</v>
      </c>
      <c r="N252" s="139"/>
      <c r="O252" s="139"/>
    </row>
    <row r="253" spans="1:15" x14ac:dyDescent="0.2">
      <c r="A253" s="550"/>
      <c r="B253" s="50"/>
      <c r="D253" s="550"/>
      <c r="E253" s="618"/>
      <c r="F253" s="333"/>
      <c r="G253" s="48"/>
      <c r="H253" s="333"/>
      <c r="I253" s="115" t="s">
        <v>617</v>
      </c>
      <c r="J253" s="348">
        <f>SUM(J241:J252)</f>
        <v>28856800</v>
      </c>
      <c r="K253" s="348"/>
      <c r="L253" s="58">
        <f>SUM(L241:L252)</f>
        <v>28856800</v>
      </c>
      <c r="N253" s="139"/>
      <c r="O253" s="139"/>
    </row>
    <row r="254" spans="1:15" ht="15" x14ac:dyDescent="0.25">
      <c r="A254" s="550"/>
      <c r="B254" s="50"/>
      <c r="D254" s="550"/>
      <c r="E254" s="618"/>
      <c r="F254" s="333"/>
      <c r="G254" s="56" t="s">
        <v>37</v>
      </c>
      <c r="H254" s="337"/>
      <c r="I254" s="66" t="s">
        <v>38</v>
      </c>
      <c r="J254" s="61">
        <f>SUM(J253)</f>
        <v>28856800</v>
      </c>
      <c r="K254" s="61"/>
      <c r="L254" s="61">
        <f>SUM(J254+K254)</f>
        <v>28856800</v>
      </c>
      <c r="N254" s="139"/>
      <c r="O254" s="139"/>
    </row>
    <row r="255" spans="1:15" x14ac:dyDescent="0.2">
      <c r="A255" s="702"/>
      <c r="B255" s="703"/>
      <c r="C255" s="703"/>
      <c r="D255" s="702"/>
      <c r="E255" s="683"/>
      <c r="F255" s="465"/>
      <c r="G255" s="343"/>
      <c r="H255" s="704"/>
      <c r="I255" s="288"/>
      <c r="J255" s="81"/>
      <c r="K255" s="81"/>
      <c r="L255" s="282"/>
      <c r="N255" s="139"/>
      <c r="O255" s="139"/>
    </row>
    <row r="256" spans="1:15" x14ac:dyDescent="0.2">
      <c r="A256" s="550"/>
      <c r="B256" s="50"/>
      <c r="D256" s="550"/>
      <c r="E256" s="619"/>
      <c r="F256" s="462"/>
      <c r="G256" s="351"/>
      <c r="H256" s="480"/>
      <c r="I256" s="418" t="s">
        <v>272</v>
      </c>
      <c r="J256" s="517"/>
      <c r="K256" s="517"/>
      <c r="L256" s="353"/>
      <c r="N256" s="139"/>
      <c r="O256" s="139"/>
    </row>
    <row r="257" spans="1:15" x14ac:dyDescent="0.2">
      <c r="A257" s="550"/>
      <c r="B257" s="50"/>
      <c r="D257" s="550"/>
      <c r="E257" s="619" t="s">
        <v>425</v>
      </c>
      <c r="F257" s="462"/>
      <c r="G257" s="351"/>
      <c r="H257" s="483"/>
      <c r="I257" s="420" t="s">
        <v>426</v>
      </c>
      <c r="J257" s="421"/>
      <c r="K257" s="421"/>
      <c r="L257" s="424"/>
      <c r="N257" s="139"/>
      <c r="O257" s="139"/>
    </row>
    <row r="258" spans="1:15" x14ac:dyDescent="0.2">
      <c r="A258" s="550"/>
      <c r="B258" s="50"/>
      <c r="D258" s="550"/>
      <c r="E258" s="618"/>
      <c r="F258" s="333"/>
      <c r="G258" s="48"/>
      <c r="H258" s="335"/>
      <c r="I258" s="288"/>
      <c r="J258" s="32"/>
      <c r="K258" s="32"/>
      <c r="L258" s="78"/>
      <c r="N258" s="139"/>
      <c r="O258" s="139"/>
    </row>
    <row r="259" spans="1:15" x14ac:dyDescent="0.2">
      <c r="A259" s="550"/>
      <c r="B259" s="50"/>
      <c r="D259" s="550"/>
      <c r="E259" s="618"/>
      <c r="F259" s="333"/>
      <c r="G259" s="48"/>
      <c r="H259" s="333"/>
      <c r="I259" s="302" t="s">
        <v>39</v>
      </c>
      <c r="J259" s="77"/>
      <c r="K259" s="77"/>
      <c r="L259" s="240"/>
      <c r="N259" s="139"/>
      <c r="O259" s="139"/>
    </row>
    <row r="260" spans="1:15" x14ac:dyDescent="0.2">
      <c r="A260" s="50"/>
      <c r="B260" s="50"/>
      <c r="C260" s="50">
        <v>160</v>
      </c>
      <c r="D260" s="50"/>
      <c r="E260" s="618"/>
      <c r="F260" s="333"/>
      <c r="G260" s="48"/>
      <c r="H260" s="333"/>
      <c r="I260" s="302" t="s">
        <v>288</v>
      </c>
      <c r="J260" s="77"/>
      <c r="K260" s="77"/>
      <c r="L260" s="240"/>
      <c r="N260" s="139"/>
      <c r="O260" s="139"/>
    </row>
    <row r="261" spans="1:15" x14ac:dyDescent="0.2">
      <c r="A261" s="50"/>
      <c r="B261" s="50"/>
      <c r="D261" s="50"/>
      <c r="E261" s="618"/>
      <c r="F261" s="333"/>
      <c r="G261" s="48"/>
      <c r="H261" s="333"/>
      <c r="I261" s="705"/>
      <c r="J261" s="32"/>
      <c r="K261" s="32"/>
      <c r="L261" s="78"/>
      <c r="N261" s="139"/>
      <c r="O261" s="139"/>
    </row>
    <row r="262" spans="1:15" x14ac:dyDescent="0.2">
      <c r="A262" s="50"/>
      <c r="B262" s="50"/>
      <c r="D262" s="50"/>
      <c r="E262" s="618"/>
      <c r="F262" s="333">
        <v>13</v>
      </c>
      <c r="G262" s="48"/>
      <c r="H262" s="333">
        <v>416</v>
      </c>
      <c r="I262" s="292" t="s">
        <v>6</v>
      </c>
      <c r="J262" s="60">
        <v>1000</v>
      </c>
      <c r="K262" s="60"/>
      <c r="L262" s="60">
        <f>SUM(J262+K262)</f>
        <v>1000</v>
      </c>
      <c r="N262" s="139"/>
      <c r="O262" s="139"/>
    </row>
    <row r="263" spans="1:15" x14ac:dyDescent="0.2">
      <c r="A263" s="50"/>
      <c r="B263" s="50"/>
      <c r="D263" s="50"/>
      <c r="E263" s="618"/>
      <c r="F263" s="333">
        <v>14</v>
      </c>
      <c r="G263" s="48"/>
      <c r="H263" s="333">
        <v>421</v>
      </c>
      <c r="I263" s="292" t="s">
        <v>7</v>
      </c>
      <c r="J263" s="60">
        <v>1000</v>
      </c>
      <c r="K263" s="60"/>
      <c r="L263" s="60">
        <f>SUM(J263+K263)</f>
        <v>1000</v>
      </c>
      <c r="N263" s="139"/>
      <c r="O263" s="139"/>
    </row>
    <row r="264" spans="1:15" x14ac:dyDescent="0.2">
      <c r="A264" s="550"/>
      <c r="B264" s="50"/>
      <c r="D264" s="550"/>
      <c r="E264" s="618"/>
      <c r="F264" s="333">
        <v>15</v>
      </c>
      <c r="G264" s="48"/>
      <c r="H264" s="333">
        <v>423</v>
      </c>
      <c r="I264" s="242" t="s">
        <v>9</v>
      </c>
      <c r="J264" s="60">
        <v>1000</v>
      </c>
      <c r="K264" s="60"/>
      <c r="L264" s="60">
        <f>SUM(J264+K264)</f>
        <v>1000</v>
      </c>
      <c r="N264" s="139"/>
      <c r="O264" s="139"/>
    </row>
    <row r="265" spans="1:15" x14ac:dyDescent="0.2">
      <c r="A265" s="550"/>
      <c r="B265" s="50"/>
      <c r="D265" s="550"/>
      <c r="E265" s="618"/>
      <c r="F265" s="333">
        <v>16</v>
      </c>
      <c r="G265" s="48"/>
      <c r="H265" s="333">
        <v>426</v>
      </c>
      <c r="I265" s="242" t="s">
        <v>35</v>
      </c>
      <c r="J265" s="60">
        <v>1000</v>
      </c>
      <c r="K265" s="60"/>
      <c r="L265" s="60">
        <f>SUM(J265+K265)</f>
        <v>1000</v>
      </c>
      <c r="N265" s="139"/>
      <c r="O265" s="139"/>
    </row>
    <row r="266" spans="1:15" x14ac:dyDescent="0.2">
      <c r="A266" s="550"/>
      <c r="B266" s="50"/>
      <c r="D266" s="550"/>
      <c r="E266" s="618"/>
      <c r="F266" s="333"/>
      <c r="G266" s="48"/>
      <c r="H266" s="333"/>
      <c r="I266" s="317" t="s">
        <v>617</v>
      </c>
      <c r="J266" s="81">
        <f>SUM(J262:J265)</f>
        <v>4000</v>
      </c>
      <c r="K266" s="81"/>
      <c r="L266" s="282">
        <f t="shared" ref="L266" si="19">SUM(L262:L265)</f>
        <v>4000</v>
      </c>
      <c r="N266" s="139"/>
      <c r="O266" s="139"/>
    </row>
    <row r="267" spans="1:15" ht="15" x14ac:dyDescent="0.25">
      <c r="A267" s="550"/>
      <c r="B267" s="50"/>
      <c r="D267" s="550"/>
      <c r="E267" s="618"/>
      <c r="F267" s="333"/>
      <c r="G267" s="56" t="s">
        <v>37</v>
      </c>
      <c r="H267" s="337"/>
      <c r="I267" s="706" t="s">
        <v>38</v>
      </c>
      <c r="J267" s="707">
        <f>SUM(J266)</f>
        <v>4000</v>
      </c>
      <c r="K267" s="371"/>
      <c r="L267" s="371">
        <f>SUM(J267+K267)</f>
        <v>4000</v>
      </c>
      <c r="N267" s="139"/>
      <c r="O267" s="139"/>
    </row>
    <row r="268" spans="1:15" ht="15" x14ac:dyDescent="0.25">
      <c r="A268" s="550"/>
      <c r="B268" s="50"/>
      <c r="D268" s="550"/>
      <c r="E268" s="618"/>
      <c r="F268" s="333"/>
      <c r="G268" s="56"/>
      <c r="H268" s="337"/>
      <c r="I268" s="26"/>
      <c r="J268" s="30"/>
      <c r="K268" s="30"/>
      <c r="L268" s="62"/>
      <c r="N268" s="139"/>
      <c r="O268" s="139"/>
    </row>
    <row r="269" spans="1:15" ht="15" x14ac:dyDescent="0.25">
      <c r="A269" s="550"/>
      <c r="B269" s="50"/>
      <c r="D269" s="550"/>
      <c r="E269" s="618"/>
      <c r="F269" s="333"/>
      <c r="G269" s="56"/>
      <c r="H269" s="337"/>
      <c r="I269" s="239"/>
      <c r="J269" s="32"/>
      <c r="K269" s="32"/>
      <c r="L269" s="78"/>
      <c r="N269" s="139"/>
      <c r="O269" s="139"/>
    </row>
    <row r="270" spans="1:15" x14ac:dyDescent="0.2">
      <c r="A270" s="708" t="s">
        <v>279</v>
      </c>
      <c r="B270" s="708"/>
      <c r="C270" s="708"/>
      <c r="D270" s="709"/>
      <c r="E270" s="710"/>
      <c r="F270" s="341"/>
      <c r="G270" s="711"/>
      <c r="H270" s="338"/>
      <c r="I270" s="712" t="s">
        <v>672</v>
      </c>
      <c r="J270" s="272"/>
      <c r="K270" s="272"/>
      <c r="L270" s="273"/>
      <c r="N270" s="139"/>
      <c r="O270" s="139"/>
    </row>
    <row r="271" spans="1:15" x14ac:dyDescent="0.2">
      <c r="A271" s="713"/>
      <c r="B271" s="714"/>
      <c r="C271" s="714"/>
      <c r="D271" s="715" t="s">
        <v>239</v>
      </c>
      <c r="E271" s="674"/>
      <c r="F271" s="857"/>
      <c r="G271" s="716"/>
      <c r="H271" s="717"/>
      <c r="I271" s="718" t="s">
        <v>430</v>
      </c>
      <c r="J271" s="719">
        <f>SUM(J289)</f>
        <v>4636500</v>
      </c>
      <c r="K271" s="719"/>
      <c r="L271" s="719">
        <f t="shared" ref="L271" si="20">SUM(L289)</f>
        <v>4636500</v>
      </c>
      <c r="N271" s="139"/>
      <c r="O271" s="139"/>
    </row>
    <row r="272" spans="1:15" x14ac:dyDescent="0.2">
      <c r="A272" s="720"/>
      <c r="B272" s="721"/>
      <c r="C272" s="721"/>
      <c r="D272" s="722"/>
      <c r="E272" s="683"/>
      <c r="F272" s="838"/>
      <c r="G272" s="723"/>
      <c r="H272" s="724"/>
      <c r="I272" s="725"/>
      <c r="J272" s="209"/>
      <c r="K272" s="209"/>
      <c r="L272" s="387"/>
      <c r="N272" s="139"/>
      <c r="O272" s="139"/>
    </row>
    <row r="273" spans="1:15" x14ac:dyDescent="0.2">
      <c r="A273" s="548"/>
      <c r="B273" s="197"/>
      <c r="C273" s="197"/>
      <c r="D273" s="548"/>
      <c r="E273" s="619"/>
      <c r="F273" s="516"/>
      <c r="G273" s="726"/>
      <c r="H273" s="727"/>
      <c r="I273" s="728" t="s">
        <v>412</v>
      </c>
      <c r="J273" s="729"/>
      <c r="K273" s="729"/>
      <c r="L273" s="730"/>
      <c r="N273" s="139"/>
      <c r="O273" s="139"/>
    </row>
    <row r="274" spans="1:15" x14ac:dyDescent="0.2">
      <c r="A274" s="548"/>
      <c r="B274" s="197"/>
      <c r="C274" s="197"/>
      <c r="D274" s="197"/>
      <c r="E274" s="619" t="s">
        <v>413</v>
      </c>
      <c r="F274" s="516"/>
      <c r="G274" s="726"/>
      <c r="H274" s="731"/>
      <c r="I274" s="732" t="s">
        <v>427</v>
      </c>
      <c r="J274" s="733"/>
      <c r="K274" s="733"/>
      <c r="L274" s="435"/>
      <c r="N274" s="139"/>
      <c r="O274" s="139"/>
    </row>
    <row r="275" spans="1:15" x14ac:dyDescent="0.2">
      <c r="A275" s="734"/>
      <c r="B275" s="734"/>
      <c r="C275" s="197"/>
      <c r="D275" s="734"/>
      <c r="E275" s="618"/>
      <c r="F275" s="341"/>
      <c r="G275" s="80"/>
      <c r="H275" s="486"/>
      <c r="I275" s="735"/>
      <c r="J275" s="553"/>
      <c r="K275" s="553"/>
      <c r="L275" s="736"/>
      <c r="N275" s="139"/>
      <c r="O275" s="139"/>
    </row>
    <row r="276" spans="1:15" ht="22.5" x14ac:dyDescent="0.2">
      <c r="A276" s="548"/>
      <c r="B276" s="197"/>
      <c r="C276" s="197">
        <v>110</v>
      </c>
      <c r="D276" s="548"/>
      <c r="E276" s="618"/>
      <c r="F276" s="341"/>
      <c r="G276" s="80"/>
      <c r="H276" s="338"/>
      <c r="I276" s="304" t="s">
        <v>289</v>
      </c>
      <c r="J276" s="384"/>
      <c r="K276" s="384"/>
      <c r="L276" s="385"/>
      <c r="N276" s="139"/>
      <c r="O276" s="139"/>
    </row>
    <row r="277" spans="1:15" x14ac:dyDescent="0.2">
      <c r="A277" s="548"/>
      <c r="B277" s="197"/>
      <c r="C277" s="197"/>
      <c r="D277" s="549"/>
      <c r="E277" s="618"/>
      <c r="F277" s="341"/>
      <c r="G277" s="80"/>
      <c r="H277" s="341"/>
      <c r="I277" s="198"/>
      <c r="J277" s="272"/>
      <c r="K277" s="272"/>
      <c r="L277" s="273"/>
      <c r="N277" s="139"/>
      <c r="O277" s="139"/>
    </row>
    <row r="278" spans="1:15" x14ac:dyDescent="0.2">
      <c r="A278" s="548"/>
      <c r="B278" s="197"/>
      <c r="C278" s="197"/>
      <c r="D278" s="548"/>
      <c r="E278" s="618"/>
      <c r="F278" s="341">
        <v>17</v>
      </c>
      <c r="G278" s="80"/>
      <c r="H278" s="341">
        <v>411</v>
      </c>
      <c r="I278" s="297" t="s">
        <v>2</v>
      </c>
      <c r="J278" s="55">
        <v>2936000</v>
      </c>
      <c r="K278" s="55"/>
      <c r="L278" s="55">
        <f t="shared" ref="L278:L288" si="21">SUM(J278+K278)</f>
        <v>2936000</v>
      </c>
      <c r="M278" s="17">
        <f>SUM(L278*17.15)/100</f>
        <v>503523.99999999994</v>
      </c>
      <c r="N278" s="31"/>
    </row>
    <row r="279" spans="1:15" x14ac:dyDescent="0.2">
      <c r="A279" s="548"/>
      <c r="B279" s="197"/>
      <c r="C279" s="197"/>
      <c r="D279" s="548"/>
      <c r="E279" s="618"/>
      <c r="F279" s="341">
        <v>18</v>
      </c>
      <c r="G279" s="80"/>
      <c r="H279" s="341">
        <v>412</v>
      </c>
      <c r="I279" s="296" t="s">
        <v>3</v>
      </c>
      <c r="J279" s="55">
        <v>504000</v>
      </c>
      <c r="K279" s="55"/>
      <c r="L279" s="55">
        <f t="shared" si="21"/>
        <v>504000</v>
      </c>
      <c r="M279" s="17">
        <v>504000</v>
      </c>
      <c r="N279" s="31"/>
    </row>
    <row r="280" spans="1:15" x14ac:dyDescent="0.2">
      <c r="A280" s="548"/>
      <c r="B280" s="197"/>
      <c r="C280" s="197"/>
      <c r="D280" s="548"/>
      <c r="E280" s="618"/>
      <c r="F280" s="341">
        <v>19</v>
      </c>
      <c r="G280" s="80"/>
      <c r="H280" s="341">
        <v>413</v>
      </c>
      <c r="I280" s="296" t="s">
        <v>33</v>
      </c>
      <c r="J280" s="55">
        <v>100000</v>
      </c>
      <c r="K280" s="55"/>
      <c r="L280" s="55">
        <f t="shared" si="21"/>
        <v>100000</v>
      </c>
      <c r="N280" s="31"/>
    </row>
    <row r="281" spans="1:15" s="205" customFormat="1" x14ac:dyDescent="0.2">
      <c r="A281" s="548"/>
      <c r="B281" s="197"/>
      <c r="C281" s="197"/>
      <c r="D281" s="548"/>
      <c r="E281" s="618"/>
      <c r="F281" s="341">
        <v>20</v>
      </c>
      <c r="G281" s="80"/>
      <c r="H281" s="341">
        <v>414</v>
      </c>
      <c r="I281" s="297" t="s">
        <v>34</v>
      </c>
      <c r="J281" s="55">
        <v>200000</v>
      </c>
      <c r="K281" s="55"/>
      <c r="L281" s="55">
        <f t="shared" si="21"/>
        <v>200000</v>
      </c>
      <c r="M281" s="17"/>
      <c r="N281" s="204"/>
      <c r="O281" s="204"/>
    </row>
    <row r="282" spans="1:15" x14ac:dyDescent="0.2">
      <c r="A282" s="548"/>
      <c r="B282" s="197"/>
      <c r="C282" s="197"/>
      <c r="D282" s="548"/>
      <c r="E282" s="618"/>
      <c r="F282" s="341">
        <v>21</v>
      </c>
      <c r="G282" s="80"/>
      <c r="H282" s="341">
        <v>415</v>
      </c>
      <c r="I282" s="296" t="s">
        <v>5</v>
      </c>
      <c r="J282" s="55">
        <v>80000</v>
      </c>
      <c r="K282" s="55"/>
      <c r="L282" s="55">
        <f t="shared" si="21"/>
        <v>80000</v>
      </c>
      <c r="N282" s="31"/>
    </row>
    <row r="283" spans="1:15" x14ac:dyDescent="0.2">
      <c r="A283" s="548"/>
      <c r="B283" s="197"/>
      <c r="C283" s="197"/>
      <c r="D283" s="548"/>
      <c r="E283" s="618"/>
      <c r="F283" s="341">
        <v>22</v>
      </c>
      <c r="G283" s="80"/>
      <c r="H283" s="341">
        <v>416</v>
      </c>
      <c r="I283" s="296" t="s">
        <v>6</v>
      </c>
      <c r="J283" s="55">
        <v>10000</v>
      </c>
      <c r="K283" s="55"/>
      <c r="L283" s="55">
        <f t="shared" si="21"/>
        <v>10000</v>
      </c>
      <c r="N283" s="31"/>
    </row>
    <row r="284" spans="1:15" x14ac:dyDescent="0.2">
      <c r="A284" s="548"/>
      <c r="B284" s="197"/>
      <c r="C284" s="197"/>
      <c r="D284" s="548"/>
      <c r="E284" s="618"/>
      <c r="F284" s="341">
        <v>23</v>
      </c>
      <c r="G284" s="80"/>
      <c r="H284" s="341">
        <v>421</v>
      </c>
      <c r="I284" s="296" t="s">
        <v>7</v>
      </c>
      <c r="J284" s="55">
        <v>10000</v>
      </c>
      <c r="K284" s="55"/>
      <c r="L284" s="55">
        <f t="shared" si="21"/>
        <v>10000</v>
      </c>
      <c r="N284" s="31"/>
    </row>
    <row r="285" spans="1:15" ht="15" x14ac:dyDescent="0.2">
      <c r="A285" s="548"/>
      <c r="B285" s="197"/>
      <c r="C285" s="197"/>
      <c r="D285" s="548"/>
      <c r="E285" s="618"/>
      <c r="F285" s="341">
        <v>24</v>
      </c>
      <c r="G285" s="80"/>
      <c r="H285" s="341">
        <v>422</v>
      </c>
      <c r="I285" s="296" t="s">
        <v>8</v>
      </c>
      <c r="J285" s="55">
        <v>50000</v>
      </c>
      <c r="K285" s="55"/>
      <c r="L285" s="55">
        <f t="shared" si="21"/>
        <v>50000</v>
      </c>
      <c r="N285" s="199"/>
    </row>
    <row r="286" spans="1:15" x14ac:dyDescent="0.2">
      <c r="A286" s="548"/>
      <c r="B286" s="197"/>
      <c r="C286" s="197"/>
      <c r="D286" s="548"/>
      <c r="E286" s="618"/>
      <c r="F286" s="341">
        <v>25</v>
      </c>
      <c r="G286" s="80"/>
      <c r="H286" s="341">
        <v>423</v>
      </c>
      <c r="I286" s="297" t="s">
        <v>9</v>
      </c>
      <c r="J286" s="55">
        <v>50000</v>
      </c>
      <c r="K286" s="55"/>
      <c r="L286" s="55">
        <f t="shared" si="21"/>
        <v>50000</v>
      </c>
      <c r="N286" s="31"/>
    </row>
    <row r="287" spans="1:15" ht="15" x14ac:dyDescent="0.2">
      <c r="A287" s="548"/>
      <c r="B287" s="197"/>
      <c r="C287" s="197"/>
      <c r="D287" s="548"/>
      <c r="E287" s="618"/>
      <c r="F287" s="341">
        <v>26</v>
      </c>
      <c r="G287" s="80"/>
      <c r="H287" s="341">
        <v>426</v>
      </c>
      <c r="I287" s="297" t="s">
        <v>35</v>
      </c>
      <c r="J287" s="55">
        <v>350000</v>
      </c>
      <c r="K287" s="55"/>
      <c r="L287" s="55">
        <f t="shared" si="21"/>
        <v>350000</v>
      </c>
      <c r="N287" s="199"/>
    </row>
    <row r="288" spans="1:15" x14ac:dyDescent="0.2">
      <c r="A288" s="548"/>
      <c r="B288" s="197"/>
      <c r="C288" s="197"/>
      <c r="D288" s="548"/>
      <c r="E288" s="618"/>
      <c r="F288" s="341">
        <v>27</v>
      </c>
      <c r="G288" s="80"/>
      <c r="H288" s="341">
        <v>465</v>
      </c>
      <c r="I288" s="297" t="s">
        <v>167</v>
      </c>
      <c r="J288" s="55">
        <v>346500</v>
      </c>
      <c r="K288" s="55"/>
      <c r="L288" s="55">
        <f t="shared" si="21"/>
        <v>346500</v>
      </c>
      <c r="N288" s="31"/>
    </row>
    <row r="289" spans="1:13" x14ac:dyDescent="0.2">
      <c r="A289" s="548"/>
      <c r="B289" s="197"/>
      <c r="C289" s="197"/>
      <c r="D289" s="548"/>
      <c r="E289" s="618"/>
      <c r="F289" s="341"/>
      <c r="G289" s="80"/>
      <c r="H289" s="341"/>
      <c r="I289" s="305" t="s">
        <v>618</v>
      </c>
      <c r="J289" s="386">
        <f>SUM(J278:J288)</f>
        <v>4636500</v>
      </c>
      <c r="K289" s="386"/>
      <c r="L289" s="387">
        <f>SUM(L278:L288)</f>
        <v>4636500</v>
      </c>
    </row>
    <row r="290" spans="1:13" ht="15" x14ac:dyDescent="0.25">
      <c r="A290" s="548"/>
      <c r="B290" s="197"/>
      <c r="C290" s="197"/>
      <c r="D290" s="548"/>
      <c r="E290" s="618"/>
      <c r="F290" s="341"/>
      <c r="G290" s="56" t="s">
        <v>37</v>
      </c>
      <c r="H290" s="337"/>
      <c r="I290" s="66" t="s">
        <v>38</v>
      </c>
      <c r="J290" s="61">
        <f>SUM(J289)</f>
        <v>4636500</v>
      </c>
      <c r="K290" s="61"/>
      <c r="L290" s="61">
        <f>SUM(J290+K290)</f>
        <v>4636500</v>
      </c>
    </row>
    <row r="291" spans="1:13" ht="15" x14ac:dyDescent="0.25">
      <c r="A291" s="548"/>
      <c r="B291" s="197"/>
      <c r="C291" s="197"/>
      <c r="D291" s="548"/>
      <c r="E291" s="618"/>
      <c r="F291" s="341"/>
      <c r="G291" s="56"/>
      <c r="H291" s="337"/>
      <c r="I291" s="26"/>
      <c r="J291" s="30"/>
      <c r="K291" s="30"/>
      <c r="L291" s="62"/>
    </row>
    <row r="292" spans="1:13" x14ac:dyDescent="0.2">
      <c r="A292" s="550"/>
      <c r="B292" s="50"/>
      <c r="D292" s="550"/>
      <c r="E292" s="618"/>
      <c r="F292" s="333"/>
      <c r="G292" s="48"/>
      <c r="H292" s="334"/>
      <c r="I292" s="26"/>
      <c r="J292" s="30"/>
      <c r="K292" s="30"/>
      <c r="L292" s="62"/>
    </row>
    <row r="293" spans="1:13" x14ac:dyDescent="0.2">
      <c r="A293" s="708" t="s">
        <v>48</v>
      </c>
      <c r="B293" s="708"/>
      <c r="C293" s="708"/>
      <c r="D293" s="709"/>
      <c r="E293" s="710"/>
      <c r="F293" s="341"/>
      <c r="G293" s="711"/>
      <c r="H293" s="338"/>
      <c r="I293" s="712" t="s">
        <v>669</v>
      </c>
      <c r="J293" s="272"/>
      <c r="K293" s="272"/>
      <c r="L293" s="273"/>
    </row>
    <row r="294" spans="1:13" x14ac:dyDescent="0.2">
      <c r="A294" s="713"/>
      <c r="B294" s="714"/>
      <c r="C294" s="714"/>
      <c r="D294" s="715" t="s">
        <v>429</v>
      </c>
      <c r="E294" s="674"/>
      <c r="F294" s="857"/>
      <c r="G294" s="716"/>
      <c r="H294" s="717"/>
      <c r="I294" s="718" t="s">
        <v>428</v>
      </c>
      <c r="J294" s="719">
        <f>SUM(J313)</f>
        <v>55742900</v>
      </c>
      <c r="K294" s="719"/>
      <c r="L294" s="719">
        <f t="shared" ref="L294" si="22">SUM(L313)</f>
        <v>55742900</v>
      </c>
    </row>
    <row r="295" spans="1:13" x14ac:dyDescent="0.2">
      <c r="A295" s="720"/>
      <c r="B295" s="721"/>
      <c r="C295" s="721"/>
      <c r="D295" s="722"/>
      <c r="E295" s="683"/>
      <c r="F295" s="838"/>
      <c r="G295" s="723"/>
      <c r="H295" s="724"/>
      <c r="I295" s="725"/>
      <c r="J295" s="400"/>
      <c r="K295" s="400"/>
      <c r="L295" s="737"/>
    </row>
    <row r="296" spans="1:13" x14ac:dyDescent="0.2">
      <c r="A296" s="548"/>
      <c r="B296" s="197"/>
      <c r="C296" s="197"/>
      <c r="D296" s="548"/>
      <c r="E296" s="619"/>
      <c r="F296" s="516"/>
      <c r="G296" s="726"/>
      <c r="H296" s="727"/>
      <c r="I296" s="728" t="s">
        <v>237</v>
      </c>
      <c r="J296" s="729"/>
      <c r="K296" s="729"/>
      <c r="L296" s="730"/>
    </row>
    <row r="297" spans="1:13" x14ac:dyDescent="0.2">
      <c r="A297" s="548"/>
      <c r="B297" s="197"/>
      <c r="C297" s="197"/>
      <c r="D297" s="197"/>
      <c r="E297" s="619" t="s">
        <v>431</v>
      </c>
      <c r="F297" s="516"/>
      <c r="G297" s="726"/>
      <c r="H297" s="731"/>
      <c r="I297" s="732" t="s">
        <v>432</v>
      </c>
      <c r="J297" s="733"/>
      <c r="K297" s="733"/>
      <c r="L297" s="435"/>
    </row>
    <row r="298" spans="1:13" x14ac:dyDescent="0.2">
      <c r="A298" s="734"/>
      <c r="B298" s="734"/>
      <c r="C298" s="197"/>
      <c r="D298" s="734"/>
      <c r="E298" s="618"/>
      <c r="F298" s="341"/>
      <c r="G298" s="80"/>
      <c r="H298" s="486"/>
      <c r="I298" s="735"/>
      <c r="J298" s="553"/>
      <c r="K298" s="553"/>
      <c r="L298" s="736"/>
    </row>
    <row r="299" spans="1:13" ht="22.5" x14ac:dyDescent="0.2">
      <c r="A299" s="548"/>
      <c r="B299" s="197"/>
      <c r="C299" s="197">
        <v>110</v>
      </c>
      <c r="D299" s="548"/>
      <c r="E299" s="618"/>
      <c r="F299" s="341"/>
      <c r="G299" s="80"/>
      <c r="H299" s="338"/>
      <c r="I299" s="304" t="s">
        <v>289</v>
      </c>
      <c r="J299" s="384"/>
      <c r="K299" s="384"/>
      <c r="L299" s="385"/>
    </row>
    <row r="300" spans="1:13" x14ac:dyDescent="0.2">
      <c r="A300" s="548"/>
      <c r="B300" s="197"/>
      <c r="C300" s="197"/>
      <c r="D300" s="549"/>
      <c r="E300" s="618"/>
      <c r="F300" s="341"/>
      <c r="G300" s="80"/>
      <c r="H300" s="341"/>
      <c r="I300" s="198"/>
      <c r="J300" s="272"/>
      <c r="K300" s="272"/>
      <c r="L300" s="273"/>
    </row>
    <row r="301" spans="1:13" x14ac:dyDescent="0.2">
      <c r="A301" s="548"/>
      <c r="B301" s="197"/>
      <c r="C301" s="197"/>
      <c r="D301" s="548"/>
      <c r="E301" s="618"/>
      <c r="F301" s="341">
        <v>28</v>
      </c>
      <c r="G301" s="80"/>
      <c r="H301" s="341">
        <v>411</v>
      </c>
      <c r="I301" s="297" t="s">
        <v>2</v>
      </c>
      <c r="J301" s="55">
        <v>5694500</v>
      </c>
      <c r="K301" s="55"/>
      <c r="L301" s="55">
        <f t="shared" ref="L301:L312" si="23">SUM(J301+K301)</f>
        <v>5694500</v>
      </c>
      <c r="M301" s="17">
        <f>SUM(L301*17.15)/100</f>
        <v>976606.74999999988</v>
      </c>
    </row>
    <row r="302" spans="1:13" x14ac:dyDescent="0.2">
      <c r="A302" s="548"/>
      <c r="B302" s="197"/>
      <c r="C302" s="197"/>
      <c r="D302" s="548"/>
      <c r="E302" s="618"/>
      <c r="F302" s="341">
        <v>29</v>
      </c>
      <c r="G302" s="80"/>
      <c r="H302" s="341">
        <v>412</v>
      </c>
      <c r="I302" s="296" t="s">
        <v>3</v>
      </c>
      <c r="J302" s="55">
        <v>977000</v>
      </c>
      <c r="K302" s="55"/>
      <c r="L302" s="55">
        <f t="shared" si="23"/>
        <v>977000</v>
      </c>
      <c r="M302" s="17">
        <v>977000</v>
      </c>
    </row>
    <row r="303" spans="1:13" x14ac:dyDescent="0.2">
      <c r="A303" s="548"/>
      <c r="B303" s="197"/>
      <c r="C303" s="197"/>
      <c r="D303" s="548"/>
      <c r="E303" s="618"/>
      <c r="F303" s="341">
        <v>30</v>
      </c>
      <c r="G303" s="80"/>
      <c r="H303" s="341">
        <v>413</v>
      </c>
      <c r="I303" s="296" t="s">
        <v>33</v>
      </c>
      <c r="J303" s="55">
        <v>50000</v>
      </c>
      <c r="K303" s="55"/>
      <c r="L303" s="55">
        <f t="shared" si="23"/>
        <v>50000</v>
      </c>
    </row>
    <row r="304" spans="1:13" x14ac:dyDescent="0.2">
      <c r="A304" s="548"/>
      <c r="B304" s="197"/>
      <c r="C304" s="197"/>
      <c r="D304" s="548"/>
      <c r="E304" s="618"/>
      <c r="F304" s="341">
        <v>31</v>
      </c>
      <c r="G304" s="80"/>
      <c r="H304" s="341">
        <v>414</v>
      </c>
      <c r="I304" s="297" t="s">
        <v>34</v>
      </c>
      <c r="J304" s="55">
        <v>200000</v>
      </c>
      <c r="K304" s="55"/>
      <c r="L304" s="55">
        <f t="shared" si="23"/>
        <v>200000</v>
      </c>
    </row>
    <row r="305" spans="1:12" x14ac:dyDescent="0.2">
      <c r="A305" s="548"/>
      <c r="B305" s="197"/>
      <c r="C305" s="197"/>
      <c r="D305" s="548"/>
      <c r="E305" s="618"/>
      <c r="F305" s="341">
        <v>32</v>
      </c>
      <c r="G305" s="80"/>
      <c r="H305" s="341">
        <v>415</v>
      </c>
      <c r="I305" s="296" t="s">
        <v>5</v>
      </c>
      <c r="J305" s="55">
        <v>100000</v>
      </c>
      <c r="K305" s="55"/>
      <c r="L305" s="55">
        <f t="shared" si="23"/>
        <v>100000</v>
      </c>
    </row>
    <row r="306" spans="1:12" x14ac:dyDescent="0.2">
      <c r="A306" s="548"/>
      <c r="B306" s="197"/>
      <c r="C306" s="197"/>
      <c r="D306" s="548"/>
      <c r="E306" s="618"/>
      <c r="F306" s="341">
        <v>33</v>
      </c>
      <c r="G306" s="80"/>
      <c r="H306" s="341">
        <v>416</v>
      </c>
      <c r="I306" s="296" t="s">
        <v>6</v>
      </c>
      <c r="J306" s="383">
        <v>8650000</v>
      </c>
      <c r="K306" s="55"/>
      <c r="L306" s="55">
        <f t="shared" si="23"/>
        <v>8650000</v>
      </c>
    </row>
    <row r="307" spans="1:12" x14ac:dyDescent="0.2">
      <c r="A307" s="548"/>
      <c r="B307" s="197"/>
      <c r="C307" s="197"/>
      <c r="D307" s="548"/>
      <c r="E307" s="618"/>
      <c r="F307" s="341">
        <v>34</v>
      </c>
      <c r="G307" s="80"/>
      <c r="H307" s="341">
        <v>421</v>
      </c>
      <c r="I307" s="296" t="s">
        <v>7</v>
      </c>
      <c r="J307" s="55">
        <v>4000000</v>
      </c>
      <c r="K307" s="55"/>
      <c r="L307" s="55">
        <f t="shared" si="23"/>
        <v>4000000</v>
      </c>
    </row>
    <row r="308" spans="1:12" x14ac:dyDescent="0.2">
      <c r="A308" s="548"/>
      <c r="B308" s="197"/>
      <c r="C308" s="197"/>
      <c r="D308" s="548"/>
      <c r="E308" s="618"/>
      <c r="F308" s="341">
        <v>35</v>
      </c>
      <c r="G308" s="80"/>
      <c r="H308" s="341">
        <v>422</v>
      </c>
      <c r="I308" s="296" t="s">
        <v>8</v>
      </c>
      <c r="J308" s="55">
        <v>2700000</v>
      </c>
      <c r="K308" s="55"/>
      <c r="L308" s="55">
        <f t="shared" si="23"/>
        <v>2700000</v>
      </c>
    </row>
    <row r="309" spans="1:12" x14ac:dyDescent="0.2">
      <c r="A309" s="548"/>
      <c r="B309" s="197"/>
      <c r="C309" s="197"/>
      <c r="D309" s="548"/>
      <c r="E309" s="618"/>
      <c r="F309" s="341">
        <v>36</v>
      </c>
      <c r="G309" s="80"/>
      <c r="H309" s="341">
        <v>423</v>
      </c>
      <c r="I309" s="297" t="s">
        <v>9</v>
      </c>
      <c r="J309" s="55">
        <v>30000000</v>
      </c>
      <c r="K309" s="55"/>
      <c r="L309" s="55">
        <f t="shared" si="23"/>
        <v>30000000</v>
      </c>
    </row>
    <row r="310" spans="1:12" x14ac:dyDescent="0.2">
      <c r="A310" s="548"/>
      <c r="B310" s="197"/>
      <c r="C310" s="197"/>
      <c r="D310" s="548"/>
      <c r="E310" s="618"/>
      <c r="F310" s="341">
        <v>37</v>
      </c>
      <c r="G310" s="80"/>
      <c r="H310" s="341">
        <v>424</v>
      </c>
      <c r="I310" s="297" t="s">
        <v>10</v>
      </c>
      <c r="J310" s="55">
        <v>1200000</v>
      </c>
      <c r="K310" s="55"/>
      <c r="L310" s="55">
        <f t="shared" si="23"/>
        <v>1200000</v>
      </c>
    </row>
    <row r="311" spans="1:12" x14ac:dyDescent="0.2">
      <c r="A311" s="548"/>
      <c r="B311" s="197"/>
      <c r="C311" s="197"/>
      <c r="D311" s="548"/>
      <c r="E311" s="618"/>
      <c r="F311" s="341">
        <v>38</v>
      </c>
      <c r="G311" s="80"/>
      <c r="H311" s="341">
        <v>426</v>
      </c>
      <c r="I311" s="297" t="s">
        <v>35</v>
      </c>
      <c r="J311" s="55">
        <v>1500000</v>
      </c>
      <c r="K311" s="55"/>
      <c r="L311" s="55">
        <f t="shared" si="23"/>
        <v>1500000</v>
      </c>
    </row>
    <row r="312" spans="1:12" x14ac:dyDescent="0.2">
      <c r="A312" s="548"/>
      <c r="B312" s="197"/>
      <c r="C312" s="197"/>
      <c r="D312" s="548"/>
      <c r="E312" s="618"/>
      <c r="F312" s="341">
        <v>39</v>
      </c>
      <c r="G312" s="80"/>
      <c r="H312" s="341">
        <v>465</v>
      </c>
      <c r="I312" s="297" t="s">
        <v>167</v>
      </c>
      <c r="J312" s="55">
        <v>671400</v>
      </c>
      <c r="K312" s="55"/>
      <c r="L312" s="55">
        <f t="shared" si="23"/>
        <v>671400</v>
      </c>
    </row>
    <row r="313" spans="1:12" x14ac:dyDescent="0.2">
      <c r="A313" s="548"/>
      <c r="B313" s="197"/>
      <c r="C313" s="197"/>
      <c r="D313" s="548"/>
      <c r="E313" s="618"/>
      <c r="F313" s="341"/>
      <c r="G313" s="80"/>
      <c r="H313" s="341"/>
      <c r="I313" s="305" t="s">
        <v>616</v>
      </c>
      <c r="J313" s="386">
        <f>SUM(J301:J312)</f>
        <v>55742900</v>
      </c>
      <c r="K313" s="386"/>
      <c r="L313" s="387">
        <f t="shared" ref="L313" si="24">SUM(L301:L312)</f>
        <v>55742900</v>
      </c>
    </row>
    <row r="314" spans="1:12" x14ac:dyDescent="0.2">
      <c r="A314" s="548"/>
      <c r="B314" s="197"/>
      <c r="C314" s="197"/>
      <c r="D314" s="548"/>
      <c r="E314" s="618"/>
      <c r="F314" s="333"/>
      <c r="G314" s="56" t="s">
        <v>37</v>
      </c>
      <c r="H314" s="335"/>
      <c r="I314" s="242" t="s">
        <v>38</v>
      </c>
      <c r="J314" s="60">
        <f>SUM(J313-J315)</f>
        <v>54742900</v>
      </c>
      <c r="K314" s="60"/>
      <c r="L314" s="60">
        <f>SUM(J314+K314)</f>
        <v>54742900</v>
      </c>
    </row>
    <row r="315" spans="1:12" x14ac:dyDescent="0.2">
      <c r="A315" s="548"/>
      <c r="B315" s="197"/>
      <c r="C315" s="197"/>
      <c r="D315" s="548"/>
      <c r="E315" s="618"/>
      <c r="F315" s="333"/>
      <c r="G315" s="56" t="s">
        <v>113</v>
      </c>
      <c r="H315" s="335"/>
      <c r="I315" s="242" t="s">
        <v>280</v>
      </c>
      <c r="J315" s="77">
        <v>1000000</v>
      </c>
      <c r="K315" s="77"/>
      <c r="L315" s="60">
        <f>SUM(J315+K315)</f>
        <v>1000000</v>
      </c>
    </row>
    <row r="316" spans="1:12" x14ac:dyDescent="0.2">
      <c r="A316" s="548"/>
      <c r="B316" s="197"/>
      <c r="C316" s="197"/>
      <c r="D316" s="548"/>
      <c r="E316" s="618"/>
      <c r="F316" s="341"/>
      <c r="G316" s="340"/>
      <c r="H316" s="335"/>
      <c r="I316" s="738"/>
      <c r="J316" s="384"/>
      <c r="K316" s="384"/>
      <c r="L316" s="385"/>
    </row>
    <row r="317" spans="1:12" x14ac:dyDescent="0.2">
      <c r="A317" s="548"/>
      <c r="B317" s="197"/>
      <c r="C317" s="197"/>
      <c r="D317" s="548"/>
      <c r="E317" s="618"/>
      <c r="F317" s="341"/>
      <c r="G317" s="80"/>
      <c r="H317" s="338"/>
      <c r="I317" s="198"/>
      <c r="J317" s="209"/>
      <c r="K317" s="209"/>
      <c r="L317" s="209"/>
    </row>
    <row r="318" spans="1:12" x14ac:dyDescent="0.2">
      <c r="A318" s="708" t="s">
        <v>414</v>
      </c>
      <c r="B318" s="708"/>
      <c r="C318" s="708"/>
      <c r="D318" s="709"/>
      <c r="E318" s="710"/>
      <c r="F318" s="341"/>
      <c r="G318" s="711"/>
      <c r="H318" s="338"/>
      <c r="I318" s="712" t="s">
        <v>670</v>
      </c>
      <c r="J318" s="272"/>
      <c r="K318" s="272"/>
      <c r="L318" s="273"/>
    </row>
    <row r="319" spans="1:12" x14ac:dyDescent="0.2">
      <c r="A319" s="713"/>
      <c r="B319" s="714"/>
      <c r="C319" s="714"/>
      <c r="D319" s="715" t="s">
        <v>429</v>
      </c>
      <c r="E319" s="674"/>
      <c r="F319" s="857"/>
      <c r="G319" s="716"/>
      <c r="H319" s="717"/>
      <c r="I319" s="718" t="s">
        <v>428</v>
      </c>
      <c r="J319" s="719">
        <f>SUM(J328)</f>
        <v>7600000</v>
      </c>
      <c r="K319" s="719"/>
      <c r="L319" s="739">
        <f>SUM(J319:K319)</f>
        <v>7600000</v>
      </c>
    </row>
    <row r="320" spans="1:12" x14ac:dyDescent="0.2">
      <c r="A320" s="720"/>
      <c r="B320" s="721"/>
      <c r="C320" s="721"/>
      <c r="D320" s="722"/>
      <c r="E320" s="683"/>
      <c r="F320" s="838"/>
      <c r="G320" s="723"/>
      <c r="H320" s="724"/>
      <c r="I320" s="725"/>
      <c r="J320" s="400"/>
      <c r="K320" s="400"/>
      <c r="L320" s="737"/>
    </row>
    <row r="321" spans="1:12" x14ac:dyDescent="0.2">
      <c r="A321" s="548"/>
      <c r="B321" s="197"/>
      <c r="C321" s="197"/>
      <c r="D321" s="548"/>
      <c r="E321" s="619"/>
      <c r="F321" s="516"/>
      <c r="G321" s="726"/>
      <c r="H321" s="727"/>
      <c r="I321" s="728" t="s">
        <v>237</v>
      </c>
      <c r="J321" s="729"/>
      <c r="K321" s="729"/>
      <c r="L321" s="730"/>
    </row>
    <row r="322" spans="1:12" x14ac:dyDescent="0.2">
      <c r="A322" s="548"/>
      <c r="B322" s="197"/>
      <c r="C322" s="197"/>
      <c r="D322" s="197"/>
      <c r="E322" s="619" t="s">
        <v>431</v>
      </c>
      <c r="F322" s="516"/>
      <c r="G322" s="726"/>
      <c r="H322" s="731"/>
      <c r="I322" s="732" t="s">
        <v>432</v>
      </c>
      <c r="J322" s="733"/>
      <c r="K322" s="733"/>
      <c r="L322" s="435"/>
    </row>
    <row r="323" spans="1:12" x14ac:dyDescent="0.2">
      <c r="E323" s="618"/>
      <c r="F323" s="333"/>
      <c r="G323" s="48"/>
      <c r="H323" s="335"/>
      <c r="I323" s="28"/>
      <c r="J323" s="553"/>
      <c r="K323" s="553"/>
      <c r="L323" s="736"/>
    </row>
    <row r="324" spans="1:12" ht="22.5" x14ac:dyDescent="0.2">
      <c r="A324" s="550"/>
      <c r="B324" s="50"/>
      <c r="C324" s="197">
        <v>110</v>
      </c>
      <c r="D324" s="548"/>
      <c r="E324" s="618"/>
      <c r="F324" s="341"/>
      <c r="G324" s="80"/>
      <c r="H324" s="338"/>
      <c r="I324" s="304" t="s">
        <v>289</v>
      </c>
      <c r="J324" s="384"/>
      <c r="K324" s="384"/>
      <c r="L324" s="385"/>
    </row>
    <row r="325" spans="1:12" x14ac:dyDescent="0.2">
      <c r="A325" s="550"/>
      <c r="B325" s="50"/>
      <c r="C325" s="197"/>
      <c r="D325" s="549"/>
      <c r="E325" s="618"/>
      <c r="F325" s="341"/>
      <c r="G325" s="80"/>
      <c r="H325" s="341"/>
      <c r="I325" s="198"/>
      <c r="J325" s="272"/>
      <c r="K325" s="272"/>
      <c r="L325" s="273"/>
    </row>
    <row r="326" spans="1:12" x14ac:dyDescent="0.2">
      <c r="A326" s="550"/>
      <c r="B326" s="50"/>
      <c r="C326" s="197"/>
      <c r="D326" s="548"/>
      <c r="E326" s="618"/>
      <c r="F326" s="341">
        <v>40</v>
      </c>
      <c r="G326" s="80"/>
      <c r="H326" s="341">
        <v>416</v>
      </c>
      <c r="I326" s="296" t="s">
        <v>6</v>
      </c>
      <c r="J326" s="55">
        <f>1000000+600000</f>
        <v>1600000</v>
      </c>
      <c r="K326" s="55"/>
      <c r="L326" s="55">
        <f t="shared" ref="L326:L327" si="25">SUM(J326+K326)</f>
        <v>1600000</v>
      </c>
    </row>
    <row r="327" spans="1:12" x14ac:dyDescent="0.2">
      <c r="A327" s="550"/>
      <c r="B327" s="50"/>
      <c r="C327" s="197"/>
      <c r="D327" s="548"/>
      <c r="E327" s="618"/>
      <c r="F327" s="341">
        <v>41</v>
      </c>
      <c r="G327" s="80"/>
      <c r="H327" s="341">
        <v>423</v>
      </c>
      <c r="I327" s="296" t="s">
        <v>9</v>
      </c>
      <c r="J327" s="55">
        <v>6000000</v>
      </c>
      <c r="K327" s="55"/>
      <c r="L327" s="55">
        <f t="shared" si="25"/>
        <v>6000000</v>
      </c>
    </row>
    <row r="328" spans="1:12" x14ac:dyDescent="0.2">
      <c r="A328" s="550"/>
      <c r="B328" s="50"/>
      <c r="C328" s="197"/>
      <c r="D328" s="548"/>
      <c r="E328" s="618"/>
      <c r="F328" s="341"/>
      <c r="G328" s="80"/>
      <c r="H328" s="341"/>
      <c r="I328" s="305" t="s">
        <v>616</v>
      </c>
      <c r="J328" s="386">
        <f>SUM(J326:J327)</f>
        <v>7600000</v>
      </c>
      <c r="K328" s="386"/>
      <c r="L328" s="387">
        <f>SUM(J328:K328)</f>
        <v>7600000</v>
      </c>
    </row>
    <row r="329" spans="1:12" ht="15" x14ac:dyDescent="0.25">
      <c r="A329" s="550"/>
      <c r="B329" s="50"/>
      <c r="C329" s="197"/>
      <c r="D329" s="548"/>
      <c r="E329" s="618"/>
      <c r="F329" s="341"/>
      <c r="G329" s="340" t="s">
        <v>37</v>
      </c>
      <c r="H329" s="339"/>
      <c r="I329" s="238" t="s">
        <v>38</v>
      </c>
      <c r="J329" s="218">
        <f>SUM(J328)</f>
        <v>7600000</v>
      </c>
      <c r="K329" s="218"/>
      <c r="L329" s="218">
        <f>SUM(J329+K329)</f>
        <v>7600000</v>
      </c>
    </row>
    <row r="330" spans="1:12" x14ac:dyDescent="0.2">
      <c r="A330" s="548"/>
      <c r="B330" s="197"/>
      <c r="C330" s="197"/>
      <c r="D330" s="548"/>
      <c r="E330" s="618"/>
      <c r="F330" s="341"/>
      <c r="G330" s="80"/>
      <c r="H330" s="338"/>
      <c r="I330" s="198"/>
      <c r="J330" s="209"/>
      <c r="K330" s="209"/>
      <c r="L330" s="349"/>
    </row>
    <row r="331" spans="1:12" x14ac:dyDescent="0.2">
      <c r="A331" s="548"/>
      <c r="B331" s="197"/>
      <c r="C331" s="197"/>
      <c r="D331" s="548"/>
      <c r="E331" s="618"/>
      <c r="F331" s="341"/>
      <c r="G331" s="80"/>
      <c r="H331" s="338"/>
      <c r="I331" s="198"/>
      <c r="J331" s="209"/>
      <c r="K331" s="209"/>
      <c r="L331" s="349"/>
    </row>
    <row r="332" spans="1:12" x14ac:dyDescent="0.2">
      <c r="A332" s="740" t="s">
        <v>697</v>
      </c>
      <c r="B332" s="740"/>
      <c r="C332" s="740"/>
      <c r="D332" s="741"/>
      <c r="E332" s="710"/>
      <c r="F332" s="333"/>
      <c r="G332" s="742"/>
      <c r="H332" s="334"/>
      <c r="I332" s="743" t="s">
        <v>49</v>
      </c>
      <c r="J332" s="744"/>
      <c r="K332" s="744"/>
      <c r="L332" s="745"/>
    </row>
    <row r="333" spans="1:12" x14ac:dyDescent="0.2">
      <c r="A333" s="746"/>
      <c r="B333" s="747"/>
      <c r="C333" s="747"/>
      <c r="D333" s="673" t="s">
        <v>239</v>
      </c>
      <c r="E333" s="674"/>
      <c r="F333" s="758"/>
      <c r="G333" s="748"/>
      <c r="H333" s="749"/>
      <c r="I333" s="750" t="s">
        <v>430</v>
      </c>
      <c r="J333" s="751">
        <f>SUM(J363+J372+J377+J384+J390+J395+J402+J409+J417+J424+J429+J436+J443)</f>
        <v>642421526.77999997</v>
      </c>
      <c r="K333" s="751"/>
      <c r="L333" s="751">
        <f t="shared" ref="L333" si="26">SUM(L363+L372+L377+L384+L390+L395+L402+L409+L417+L424+L429+L436+L443)</f>
        <v>642421526.77999997</v>
      </c>
    </row>
    <row r="334" spans="1:12" x14ac:dyDescent="0.2">
      <c r="A334" s="702"/>
      <c r="B334" s="703"/>
      <c r="C334" s="703"/>
      <c r="D334" s="682"/>
      <c r="E334" s="683"/>
      <c r="F334" s="465"/>
      <c r="G334" s="343"/>
      <c r="H334" s="704"/>
      <c r="I334" s="752"/>
      <c r="J334" s="348"/>
      <c r="K334" s="348"/>
      <c r="L334" s="58"/>
    </row>
    <row r="335" spans="1:12" x14ac:dyDescent="0.2">
      <c r="A335" s="550"/>
      <c r="B335" s="50"/>
      <c r="D335" s="550"/>
      <c r="E335" s="619"/>
      <c r="F335" s="462"/>
      <c r="G335" s="351"/>
      <c r="H335" s="480"/>
      <c r="I335" s="418" t="s">
        <v>272</v>
      </c>
      <c r="J335" s="517"/>
      <c r="K335" s="517"/>
      <c r="L335" s="353"/>
    </row>
    <row r="336" spans="1:12" x14ac:dyDescent="0.2">
      <c r="A336" s="550"/>
      <c r="B336" s="50"/>
      <c r="D336" s="50"/>
      <c r="E336" s="619" t="s">
        <v>262</v>
      </c>
      <c r="F336" s="462"/>
      <c r="G336" s="351"/>
      <c r="H336" s="483"/>
      <c r="I336" s="420" t="s">
        <v>263</v>
      </c>
      <c r="J336" s="421"/>
      <c r="K336" s="421"/>
      <c r="L336" s="424"/>
    </row>
    <row r="337" spans="1:13" x14ac:dyDescent="0.2">
      <c r="A337" s="670"/>
      <c r="B337" s="459"/>
      <c r="C337" s="459"/>
      <c r="D337" s="459"/>
      <c r="E337" s="621"/>
      <c r="F337" s="464"/>
      <c r="G337" s="252"/>
      <c r="H337" s="362"/>
      <c r="I337" s="18"/>
      <c r="J337" s="32"/>
      <c r="K337" s="32"/>
      <c r="L337" s="78"/>
      <c r="M337" s="27"/>
    </row>
    <row r="338" spans="1:13" x14ac:dyDescent="0.2">
      <c r="A338" s="550"/>
      <c r="B338" s="753"/>
      <c r="C338" s="50">
        <v>130</v>
      </c>
      <c r="D338" s="50"/>
      <c r="E338" s="618"/>
      <c r="F338" s="333"/>
      <c r="G338" s="48"/>
      <c r="H338" s="333"/>
      <c r="I338" s="260" t="s">
        <v>50</v>
      </c>
      <c r="J338" s="128"/>
      <c r="K338" s="128"/>
      <c r="L338" s="254"/>
    </row>
    <row r="339" spans="1:13" x14ac:dyDescent="0.2">
      <c r="A339" s="550"/>
      <c r="B339" s="753"/>
      <c r="D339" s="50"/>
      <c r="E339" s="618"/>
      <c r="F339" s="333"/>
      <c r="G339" s="48"/>
      <c r="H339" s="333"/>
      <c r="I339" s="26"/>
      <c r="J339" s="128"/>
      <c r="K339" s="128"/>
      <c r="L339" s="254"/>
    </row>
    <row r="340" spans="1:13" x14ac:dyDescent="0.2">
      <c r="A340" s="550"/>
      <c r="B340" s="754"/>
      <c r="D340" s="550"/>
      <c r="E340" s="618"/>
      <c r="F340" s="333">
        <v>42</v>
      </c>
      <c r="G340" s="48"/>
      <c r="H340" s="333">
        <v>411</v>
      </c>
      <c r="I340" s="242" t="s">
        <v>2</v>
      </c>
      <c r="J340" s="243">
        <f>95317000+276000</f>
        <v>95593000</v>
      </c>
      <c r="K340" s="60"/>
      <c r="L340" s="60">
        <f t="shared" ref="L340:L362" si="27">SUM(J340+K340)</f>
        <v>95593000</v>
      </c>
      <c r="M340" s="17">
        <f>SUM(L340*17.15)/100</f>
        <v>16394199.499999998</v>
      </c>
    </row>
    <row r="341" spans="1:13" x14ac:dyDescent="0.2">
      <c r="A341" s="550"/>
      <c r="B341" s="50"/>
      <c r="D341" s="550"/>
      <c r="E341" s="618"/>
      <c r="F341" s="333">
        <v>43</v>
      </c>
      <c r="G341" s="48"/>
      <c r="H341" s="333">
        <v>412</v>
      </c>
      <c r="I341" s="292" t="s">
        <v>3</v>
      </c>
      <c r="J341" s="243">
        <v>16395000</v>
      </c>
      <c r="K341" s="60"/>
      <c r="L341" s="60">
        <f t="shared" si="27"/>
        <v>16395000</v>
      </c>
      <c r="M341" s="17">
        <v>16395000</v>
      </c>
    </row>
    <row r="342" spans="1:13" x14ac:dyDescent="0.2">
      <c r="A342" s="550"/>
      <c r="B342" s="50"/>
      <c r="D342" s="550"/>
      <c r="E342" s="618"/>
      <c r="F342" s="333">
        <v>44</v>
      </c>
      <c r="G342" s="48"/>
      <c r="H342" s="333">
        <v>413</v>
      </c>
      <c r="I342" s="242" t="s">
        <v>33</v>
      </c>
      <c r="J342" s="60">
        <v>1500000</v>
      </c>
      <c r="K342" s="60"/>
      <c r="L342" s="60">
        <f t="shared" si="27"/>
        <v>1500000</v>
      </c>
    </row>
    <row r="343" spans="1:13" x14ac:dyDescent="0.2">
      <c r="A343" s="550"/>
      <c r="B343" s="50"/>
      <c r="D343" s="550"/>
      <c r="E343" s="618"/>
      <c r="F343" s="333">
        <v>45</v>
      </c>
      <c r="G343" s="48"/>
      <c r="H343" s="333">
        <v>414</v>
      </c>
      <c r="I343" s="242" t="s">
        <v>4</v>
      </c>
      <c r="J343" s="60">
        <v>4600000</v>
      </c>
      <c r="K343" s="60"/>
      <c r="L343" s="60">
        <f t="shared" si="27"/>
        <v>4600000</v>
      </c>
    </row>
    <row r="344" spans="1:13" x14ac:dyDescent="0.2">
      <c r="A344" s="550"/>
      <c r="B344" s="50"/>
      <c r="D344" s="550"/>
      <c r="E344" s="618"/>
      <c r="F344" s="333">
        <v>46</v>
      </c>
      <c r="G344" s="48"/>
      <c r="H344" s="333">
        <v>415</v>
      </c>
      <c r="I344" s="292" t="s">
        <v>5</v>
      </c>
      <c r="J344" s="60">
        <v>3200000</v>
      </c>
      <c r="K344" s="60"/>
      <c r="L344" s="60">
        <f t="shared" si="27"/>
        <v>3200000</v>
      </c>
    </row>
    <row r="345" spans="1:13" x14ac:dyDescent="0.2">
      <c r="A345" s="550"/>
      <c r="B345" s="50"/>
      <c r="D345" s="550"/>
      <c r="E345" s="618"/>
      <c r="F345" s="333">
        <v>47</v>
      </c>
      <c r="G345" s="48"/>
      <c r="H345" s="333">
        <v>416</v>
      </c>
      <c r="I345" s="292" t="s">
        <v>6</v>
      </c>
      <c r="J345" s="60">
        <v>2000000</v>
      </c>
      <c r="K345" s="60"/>
      <c r="L345" s="60">
        <f t="shared" si="27"/>
        <v>2000000</v>
      </c>
    </row>
    <row r="346" spans="1:13" x14ac:dyDescent="0.2">
      <c r="A346" s="50"/>
      <c r="B346" s="50"/>
      <c r="D346" s="50"/>
      <c r="E346" s="618"/>
      <c r="F346" s="333">
        <v>48</v>
      </c>
      <c r="G346" s="48"/>
      <c r="H346" s="333">
        <v>421</v>
      </c>
      <c r="I346" s="292" t="s">
        <v>7</v>
      </c>
      <c r="J346" s="60">
        <f>36579862.82-1741.96+200+67-88368-586.6+110.46+348.01+200+2777.75-77.9</f>
        <v>36492791.579999998</v>
      </c>
      <c r="K346" s="60"/>
      <c r="L346" s="60">
        <f t="shared" si="27"/>
        <v>36492791.579999998</v>
      </c>
    </row>
    <row r="347" spans="1:13" x14ac:dyDescent="0.2">
      <c r="A347" s="550"/>
      <c r="B347" s="50"/>
      <c r="D347" s="550"/>
      <c r="E347" s="618"/>
      <c r="F347" s="333">
        <v>49</v>
      </c>
      <c r="G347" s="48"/>
      <c r="H347" s="333">
        <v>422</v>
      </c>
      <c r="I347" s="242" t="s">
        <v>8</v>
      </c>
      <c r="J347" s="60">
        <v>2000000</v>
      </c>
      <c r="K347" s="60"/>
      <c r="L347" s="60">
        <f t="shared" si="27"/>
        <v>2000000</v>
      </c>
    </row>
    <row r="348" spans="1:13" x14ac:dyDescent="0.2">
      <c r="A348" s="550"/>
      <c r="B348" s="50"/>
      <c r="D348" s="550"/>
      <c r="E348" s="618"/>
      <c r="F348" s="333">
        <v>50</v>
      </c>
      <c r="G348" s="48"/>
      <c r="H348" s="333">
        <v>423</v>
      </c>
      <c r="I348" s="242" t="s">
        <v>9</v>
      </c>
      <c r="J348" s="60">
        <v>31100000</v>
      </c>
      <c r="K348" s="60"/>
      <c r="L348" s="60">
        <f t="shared" si="27"/>
        <v>31100000</v>
      </c>
    </row>
    <row r="349" spans="1:13" x14ac:dyDescent="0.2">
      <c r="A349" s="550"/>
      <c r="B349" s="50"/>
      <c r="D349" s="550"/>
      <c r="E349" s="618"/>
      <c r="F349" s="333">
        <v>51</v>
      </c>
      <c r="G349" s="48"/>
      <c r="H349" s="333">
        <v>424</v>
      </c>
      <c r="I349" s="242" t="s">
        <v>10</v>
      </c>
      <c r="J349" s="60">
        <f>25200000+600000</f>
        <v>25800000</v>
      </c>
      <c r="K349" s="60"/>
      <c r="L349" s="60">
        <f t="shared" si="27"/>
        <v>25800000</v>
      </c>
    </row>
    <row r="350" spans="1:13" x14ac:dyDescent="0.2">
      <c r="A350" s="550"/>
      <c r="B350" s="50"/>
      <c r="D350" s="550"/>
      <c r="E350" s="618"/>
      <c r="F350" s="333">
        <v>52</v>
      </c>
      <c r="G350" s="48"/>
      <c r="H350" s="333">
        <v>425</v>
      </c>
      <c r="I350" s="242" t="s">
        <v>11</v>
      </c>
      <c r="J350" s="60">
        <v>21200000</v>
      </c>
      <c r="K350" s="60"/>
      <c r="L350" s="60">
        <f t="shared" si="27"/>
        <v>21200000</v>
      </c>
    </row>
    <row r="351" spans="1:13" x14ac:dyDescent="0.2">
      <c r="A351" s="550"/>
      <c r="B351" s="50"/>
      <c r="D351" s="550"/>
      <c r="E351" s="618"/>
      <c r="F351" s="333">
        <v>53</v>
      </c>
      <c r="G351" s="48"/>
      <c r="H351" s="333">
        <v>426</v>
      </c>
      <c r="I351" s="242" t="s">
        <v>35</v>
      </c>
      <c r="J351" s="60">
        <v>33300000</v>
      </c>
      <c r="K351" s="60"/>
      <c r="L351" s="60">
        <f t="shared" si="27"/>
        <v>33300000</v>
      </c>
    </row>
    <row r="352" spans="1:13" x14ac:dyDescent="0.2">
      <c r="A352" s="550"/>
      <c r="B352" s="50"/>
      <c r="D352" s="550"/>
      <c r="E352" s="618"/>
      <c r="F352" s="333">
        <v>54</v>
      </c>
      <c r="G352" s="48"/>
      <c r="H352" s="333">
        <v>441</v>
      </c>
      <c r="I352" s="242" t="s">
        <v>13</v>
      </c>
      <c r="J352" s="60">
        <v>1000000</v>
      </c>
      <c r="K352" s="60"/>
      <c r="L352" s="60">
        <f t="shared" si="27"/>
        <v>1000000</v>
      </c>
    </row>
    <row r="353" spans="1:12" x14ac:dyDescent="0.2">
      <c r="A353" s="550"/>
      <c r="B353" s="50"/>
      <c r="D353" s="550"/>
      <c r="E353" s="618"/>
      <c r="F353" s="333">
        <v>55</v>
      </c>
      <c r="G353" s="48"/>
      <c r="H353" s="333">
        <v>444</v>
      </c>
      <c r="I353" s="242" t="s">
        <v>14</v>
      </c>
      <c r="J353" s="60">
        <v>500000</v>
      </c>
      <c r="K353" s="60"/>
      <c r="L353" s="60">
        <f t="shared" si="27"/>
        <v>500000</v>
      </c>
    </row>
    <row r="354" spans="1:12" x14ac:dyDescent="0.2">
      <c r="A354" s="550"/>
      <c r="B354" s="50"/>
      <c r="D354" s="550"/>
      <c r="E354" s="618"/>
      <c r="F354" s="333">
        <v>56</v>
      </c>
      <c r="G354" s="48"/>
      <c r="H354" s="333">
        <v>465</v>
      </c>
      <c r="I354" s="242" t="s">
        <v>167</v>
      </c>
      <c r="J354" s="60">
        <v>11237500</v>
      </c>
      <c r="K354" s="60"/>
      <c r="L354" s="60">
        <f t="shared" si="27"/>
        <v>11237500</v>
      </c>
    </row>
    <row r="355" spans="1:12" x14ac:dyDescent="0.2">
      <c r="A355" s="550"/>
      <c r="B355" s="50"/>
      <c r="D355" s="550"/>
      <c r="E355" s="618"/>
      <c r="F355" s="333">
        <v>57</v>
      </c>
      <c r="G355" s="48"/>
      <c r="H355" s="333">
        <v>482</v>
      </c>
      <c r="I355" s="242" t="s">
        <v>17</v>
      </c>
      <c r="J355" s="60">
        <v>1200000</v>
      </c>
      <c r="K355" s="60"/>
      <c r="L355" s="60">
        <f t="shared" si="27"/>
        <v>1200000</v>
      </c>
    </row>
    <row r="356" spans="1:12" x14ac:dyDescent="0.2">
      <c r="A356" s="50"/>
      <c r="B356" s="50"/>
      <c r="D356" s="50"/>
      <c r="E356" s="618"/>
      <c r="F356" s="333">
        <v>58</v>
      </c>
      <c r="G356" s="48"/>
      <c r="H356" s="333">
        <v>483</v>
      </c>
      <c r="I356" s="292" t="s">
        <v>18</v>
      </c>
      <c r="J356" s="60">
        <v>98800000</v>
      </c>
      <c r="K356" s="60"/>
      <c r="L356" s="60">
        <f t="shared" si="27"/>
        <v>98800000</v>
      </c>
    </row>
    <row r="357" spans="1:12" x14ac:dyDescent="0.2">
      <c r="A357" s="50"/>
      <c r="B357" s="50"/>
      <c r="D357" s="50"/>
      <c r="E357" s="618"/>
      <c r="F357" s="333">
        <v>59</v>
      </c>
      <c r="G357" s="48"/>
      <c r="H357" s="333">
        <v>485</v>
      </c>
      <c r="I357" s="292" t="s">
        <v>626</v>
      </c>
      <c r="J357" s="60">
        <v>20000000</v>
      </c>
      <c r="K357" s="60"/>
      <c r="L357" s="60">
        <f t="shared" si="27"/>
        <v>20000000</v>
      </c>
    </row>
    <row r="358" spans="1:12" x14ac:dyDescent="0.2">
      <c r="A358" s="550"/>
      <c r="B358" s="50"/>
      <c r="D358" s="550"/>
      <c r="E358" s="618"/>
      <c r="F358" s="333">
        <v>60</v>
      </c>
      <c r="G358" s="48"/>
      <c r="H358" s="333">
        <v>511</v>
      </c>
      <c r="I358" s="242" t="s">
        <v>20</v>
      </c>
      <c r="J358" s="60">
        <f>30910000+120000+500000+600000</f>
        <v>32130000</v>
      </c>
      <c r="K358" s="60"/>
      <c r="L358" s="60">
        <f t="shared" si="27"/>
        <v>32130000</v>
      </c>
    </row>
    <row r="359" spans="1:12" x14ac:dyDescent="0.2">
      <c r="A359" s="550"/>
      <c r="B359" s="50"/>
      <c r="D359" s="550"/>
      <c r="E359" s="618"/>
      <c r="F359" s="333">
        <v>61</v>
      </c>
      <c r="G359" s="48"/>
      <c r="H359" s="333">
        <v>512</v>
      </c>
      <c r="I359" s="242" t="s">
        <v>51</v>
      </c>
      <c r="J359" s="60">
        <v>25100000</v>
      </c>
      <c r="K359" s="60"/>
      <c r="L359" s="60">
        <f t="shared" si="27"/>
        <v>25100000</v>
      </c>
    </row>
    <row r="360" spans="1:12" x14ac:dyDescent="0.2">
      <c r="A360" s="550"/>
      <c r="B360" s="50"/>
      <c r="D360" s="550"/>
      <c r="E360" s="618"/>
      <c r="F360" s="333">
        <v>62</v>
      </c>
      <c r="G360" s="48"/>
      <c r="H360" s="333">
        <v>515</v>
      </c>
      <c r="I360" s="242" t="s">
        <v>23</v>
      </c>
      <c r="J360" s="60">
        <v>100000</v>
      </c>
      <c r="K360" s="60"/>
      <c r="L360" s="60">
        <f t="shared" si="27"/>
        <v>100000</v>
      </c>
    </row>
    <row r="361" spans="1:12" x14ac:dyDescent="0.2">
      <c r="A361" s="550"/>
      <c r="B361" s="50"/>
      <c r="D361" s="550"/>
      <c r="E361" s="618"/>
      <c r="F361" s="333">
        <v>63</v>
      </c>
      <c r="G361" s="48"/>
      <c r="H361" s="333">
        <v>541</v>
      </c>
      <c r="I361" s="242" t="s">
        <v>25</v>
      </c>
      <c r="J361" s="65">
        <v>72000000</v>
      </c>
      <c r="K361" s="60"/>
      <c r="L361" s="60">
        <f t="shared" si="27"/>
        <v>72000000</v>
      </c>
    </row>
    <row r="362" spans="1:12" x14ac:dyDescent="0.2">
      <c r="A362" s="550"/>
      <c r="B362" s="50"/>
      <c r="D362" s="550"/>
      <c r="E362" s="618"/>
      <c r="F362" s="333">
        <v>64</v>
      </c>
      <c r="G362" s="48"/>
      <c r="H362" s="333">
        <v>621</v>
      </c>
      <c r="I362" s="242" t="s">
        <v>26</v>
      </c>
      <c r="J362" s="60">
        <v>100000</v>
      </c>
      <c r="K362" s="60"/>
      <c r="L362" s="60">
        <f t="shared" si="27"/>
        <v>100000</v>
      </c>
    </row>
    <row r="363" spans="1:12" x14ac:dyDescent="0.2">
      <c r="A363" s="550"/>
      <c r="B363" s="50"/>
      <c r="D363" s="550"/>
      <c r="E363" s="618"/>
      <c r="F363" s="333"/>
      <c r="G363" s="48"/>
      <c r="H363" s="333"/>
      <c r="I363" s="251" t="s">
        <v>600</v>
      </c>
      <c r="J363" s="61">
        <f>SUM(J340:J362)</f>
        <v>535348291.57999998</v>
      </c>
      <c r="K363" s="61"/>
      <c r="L363" s="61">
        <f t="shared" ref="L363" si="28">SUM(L340:L362)</f>
        <v>535348291.57999998</v>
      </c>
    </row>
    <row r="364" spans="1:12" x14ac:dyDescent="0.2">
      <c r="A364" s="550"/>
      <c r="B364" s="50"/>
      <c r="D364" s="550"/>
      <c r="E364" s="618"/>
      <c r="F364" s="333"/>
      <c r="G364" s="56" t="s">
        <v>37</v>
      </c>
      <c r="H364" s="335"/>
      <c r="I364" s="242" t="s">
        <v>38</v>
      </c>
      <c r="J364" s="60">
        <f>SUM(J363-J365)</f>
        <v>535347291.57999998</v>
      </c>
      <c r="K364" s="60"/>
      <c r="L364" s="60">
        <f>SUM(J364+K364)</f>
        <v>535347291.57999998</v>
      </c>
    </row>
    <row r="365" spans="1:12" x14ac:dyDescent="0.2">
      <c r="A365" s="550"/>
      <c r="B365" s="50"/>
      <c r="D365" s="550"/>
      <c r="E365" s="618"/>
      <c r="F365" s="333"/>
      <c r="G365" s="56" t="s">
        <v>113</v>
      </c>
      <c r="H365" s="335"/>
      <c r="I365" s="242" t="s">
        <v>280</v>
      </c>
      <c r="J365" s="60">
        <v>1000</v>
      </c>
      <c r="K365" s="60"/>
      <c r="L365" s="60">
        <f>SUM(J365+K365)</f>
        <v>1000</v>
      </c>
    </row>
    <row r="366" spans="1:12" x14ac:dyDescent="0.2">
      <c r="A366" s="550"/>
      <c r="B366" s="50"/>
      <c r="D366" s="550"/>
      <c r="E366" s="618"/>
      <c r="F366" s="333"/>
      <c r="G366" s="48"/>
      <c r="H366" s="334"/>
      <c r="I366" s="115" t="s">
        <v>600</v>
      </c>
      <c r="J366" s="61">
        <f>SUM(J363)</f>
        <v>535348291.57999998</v>
      </c>
      <c r="K366" s="61"/>
      <c r="L366" s="61">
        <f>SUM(J366:K366)</f>
        <v>535348291.57999998</v>
      </c>
    </row>
    <row r="367" spans="1:12" x14ac:dyDescent="0.2">
      <c r="A367" s="550"/>
      <c r="B367" s="50"/>
      <c r="D367" s="550"/>
      <c r="E367" s="618"/>
      <c r="F367" s="333"/>
      <c r="G367" s="48"/>
      <c r="H367" s="334"/>
      <c r="I367" s="291"/>
      <c r="J367" s="30"/>
      <c r="K367" s="30"/>
      <c r="L367" s="30"/>
    </row>
    <row r="368" spans="1:12" x14ac:dyDescent="0.2">
      <c r="A368" s="550"/>
      <c r="B368" s="50"/>
      <c r="D368" s="550"/>
      <c r="E368" s="619" t="s">
        <v>689</v>
      </c>
      <c r="F368" s="462"/>
      <c r="G368" s="351"/>
      <c r="H368" s="480"/>
      <c r="I368" s="855" t="s">
        <v>274</v>
      </c>
      <c r="J368" s="1021"/>
      <c r="K368" s="1022"/>
      <c r="L368" s="1023"/>
    </row>
    <row r="369" spans="1:15" x14ac:dyDescent="0.2">
      <c r="C369" s="50">
        <v>170</v>
      </c>
      <c r="D369" s="50"/>
      <c r="E369" s="619"/>
      <c r="F369" s="462"/>
      <c r="G369" s="351"/>
      <c r="H369" s="480"/>
      <c r="I369" s="856" t="s">
        <v>690</v>
      </c>
      <c r="J369" s="1024"/>
      <c r="K369" s="1025"/>
      <c r="L369" s="1026"/>
    </row>
    <row r="370" spans="1:15" x14ac:dyDescent="0.2">
      <c r="D370" s="50"/>
      <c r="E370" s="618"/>
      <c r="F370" s="333">
        <v>65</v>
      </c>
      <c r="G370" s="48"/>
      <c r="H370" s="334" t="s">
        <v>650</v>
      </c>
      <c r="I370" s="306" t="s">
        <v>13</v>
      </c>
      <c r="J370" s="60">
        <v>6500000</v>
      </c>
      <c r="K370" s="218"/>
      <c r="L370" s="60">
        <f>SUM(J370:K370)</f>
        <v>6500000</v>
      </c>
    </row>
    <row r="371" spans="1:15" x14ac:dyDescent="0.2">
      <c r="D371" s="50"/>
      <c r="E371" s="618"/>
      <c r="F371" s="333">
        <v>66</v>
      </c>
      <c r="G371" s="48"/>
      <c r="H371" s="334" t="s">
        <v>651</v>
      </c>
      <c r="I371" s="297" t="s">
        <v>14</v>
      </c>
      <c r="J371" s="60">
        <v>50000</v>
      </c>
      <c r="K371" s="218"/>
      <c r="L371" s="60">
        <f t="shared" ref="L371" si="29">SUM(J371:K371)</f>
        <v>50000</v>
      </c>
    </row>
    <row r="372" spans="1:15" x14ac:dyDescent="0.2">
      <c r="D372" s="50"/>
      <c r="E372" s="618"/>
      <c r="F372" s="333"/>
      <c r="G372" s="48"/>
      <c r="H372" s="481"/>
      <c r="I372" s="251" t="s">
        <v>691</v>
      </c>
      <c r="J372" s="218">
        <f>SUM(J370:J371)</f>
        <v>6550000</v>
      </c>
      <c r="K372" s="218"/>
      <c r="L372" s="218">
        <f>SUM(J372:K372)</f>
        <v>6550000</v>
      </c>
    </row>
    <row r="373" spans="1:15" ht="15" x14ac:dyDescent="0.25">
      <c r="D373" s="50"/>
      <c r="E373" s="618"/>
      <c r="F373" s="333"/>
      <c r="G373" s="56" t="s">
        <v>37</v>
      </c>
      <c r="H373" s="337"/>
      <c r="I373" s="242" t="s">
        <v>38</v>
      </c>
      <c r="J373" s="55">
        <f>SUM(J372)</f>
        <v>6550000</v>
      </c>
      <c r="K373" s="218"/>
      <c r="L373" s="60">
        <f>SUM(J373:K373)</f>
        <v>6550000</v>
      </c>
    </row>
    <row r="374" spans="1:15" x14ac:dyDescent="0.2">
      <c r="A374" s="550"/>
      <c r="B374" s="50"/>
      <c r="D374" s="550"/>
      <c r="E374" s="618"/>
      <c r="F374" s="333"/>
      <c r="G374" s="48"/>
      <c r="H374" s="493"/>
      <c r="I374" s="18"/>
      <c r="J374" s="209"/>
      <c r="K374" s="209"/>
      <c r="L374" s="209"/>
    </row>
    <row r="375" spans="1:15" x14ac:dyDescent="0.2">
      <c r="A375" s="550"/>
      <c r="B375" s="50"/>
      <c r="C375" s="197">
        <v>130</v>
      </c>
      <c r="D375" s="548"/>
      <c r="E375" s="620" t="s">
        <v>239</v>
      </c>
      <c r="F375" s="463"/>
      <c r="G375" s="354"/>
      <c r="H375" s="482"/>
      <c r="I375" s="355" t="s">
        <v>942</v>
      </c>
      <c r="J375" s="209"/>
      <c r="K375" s="209"/>
      <c r="L375" s="209"/>
    </row>
    <row r="376" spans="1:15" x14ac:dyDescent="0.2">
      <c r="A376" s="550"/>
      <c r="B376" s="50"/>
      <c r="C376" s="197"/>
      <c r="D376" s="548"/>
      <c r="E376" s="618"/>
      <c r="F376" s="341">
        <v>67</v>
      </c>
      <c r="G376" s="80"/>
      <c r="H376" s="341">
        <v>512</v>
      </c>
      <c r="I376" s="297" t="s">
        <v>51</v>
      </c>
      <c r="J376" s="55">
        <v>4053235.2</v>
      </c>
      <c r="K376" s="55"/>
      <c r="L376" s="55">
        <f t="shared" ref="L376" si="30">SUM(J376+K376)</f>
        <v>4053235.2</v>
      </c>
    </row>
    <row r="377" spans="1:15" x14ac:dyDescent="0.2">
      <c r="A377" s="550"/>
      <c r="B377" s="50"/>
      <c r="C377" s="197"/>
      <c r="D377" s="548"/>
      <c r="E377" s="618"/>
      <c r="F377" s="341"/>
      <c r="G377" s="80"/>
      <c r="H377" s="341"/>
      <c r="I377" s="307" t="s">
        <v>742</v>
      </c>
      <c r="J377" s="386">
        <f>SUM(J376)</f>
        <v>4053235.2</v>
      </c>
      <c r="K377" s="386"/>
      <c r="L377" s="387">
        <f>SUM(J377:K377)</f>
        <v>4053235.2</v>
      </c>
    </row>
    <row r="378" spans="1:15" ht="15" x14ac:dyDescent="0.25">
      <c r="A378" s="550"/>
      <c r="B378" s="50"/>
      <c r="C378" s="197"/>
      <c r="D378" s="548"/>
      <c r="E378" s="618"/>
      <c r="F378" s="341"/>
      <c r="G378" s="340" t="s">
        <v>37</v>
      </c>
      <c r="H378" s="339"/>
      <c r="I378" s="297" t="s">
        <v>38</v>
      </c>
      <c r="J378" s="55">
        <f>SUM(J376-J379)</f>
        <v>1215970.56</v>
      </c>
      <c r="K378" s="55"/>
      <c r="L378" s="55">
        <f>SUM(J378+K378)</f>
        <v>1215970.56</v>
      </c>
    </row>
    <row r="379" spans="1:15" ht="15" x14ac:dyDescent="0.25">
      <c r="A379" s="550"/>
      <c r="B379" s="50"/>
      <c r="C379" s="197"/>
      <c r="D379" s="548"/>
      <c r="E379" s="618"/>
      <c r="F379" s="341"/>
      <c r="G379" s="340" t="s">
        <v>113</v>
      </c>
      <c r="H379" s="339"/>
      <c r="I379" s="297" t="s">
        <v>280</v>
      </c>
      <c r="J379" s="55">
        <v>2837264.64</v>
      </c>
      <c r="K379" s="55"/>
      <c r="L379" s="55">
        <f>SUM(J379+K379)</f>
        <v>2837264.64</v>
      </c>
      <c r="N379" s="139"/>
      <c r="O379" s="139"/>
    </row>
    <row r="380" spans="1:15" x14ac:dyDescent="0.2">
      <c r="D380" s="50"/>
      <c r="E380" s="618"/>
      <c r="F380" s="333"/>
      <c r="G380" s="48"/>
      <c r="H380" s="334"/>
      <c r="I380" s="26"/>
      <c r="J380" s="209"/>
      <c r="K380" s="209"/>
      <c r="L380" s="209"/>
      <c r="N380" s="139"/>
      <c r="O380" s="139"/>
    </row>
    <row r="381" spans="1:15" ht="22.5" x14ac:dyDescent="0.2">
      <c r="A381" s="550"/>
      <c r="B381" s="50"/>
      <c r="C381" s="197">
        <v>620</v>
      </c>
      <c r="D381" s="550"/>
      <c r="E381" s="620" t="s">
        <v>239</v>
      </c>
      <c r="F381" s="413"/>
      <c r="G381" s="356"/>
      <c r="H381" s="939"/>
      <c r="I381" s="940" t="s">
        <v>941</v>
      </c>
      <c r="J381" s="348"/>
      <c r="K381" s="348"/>
      <c r="L381" s="58"/>
      <c r="N381" s="139"/>
      <c r="O381" s="139"/>
    </row>
    <row r="382" spans="1:15" x14ac:dyDescent="0.2">
      <c r="A382" s="550"/>
      <c r="B382" s="50"/>
      <c r="C382" s="197"/>
      <c r="D382" s="550"/>
      <c r="E382" s="683"/>
      <c r="F382" s="941" t="s">
        <v>1010</v>
      </c>
      <c r="G382" s="942"/>
      <c r="H382" s="943" t="s">
        <v>46</v>
      </c>
      <c r="I382" s="944" t="s">
        <v>421</v>
      </c>
      <c r="J382" s="945">
        <v>200000</v>
      </c>
      <c r="K382" s="946"/>
      <c r="L382" s="947">
        <f t="shared" ref="L382:L383" si="31">SUM(J382+K382)</f>
        <v>200000</v>
      </c>
      <c r="N382" s="139"/>
      <c r="O382" s="139"/>
    </row>
    <row r="383" spans="1:15" x14ac:dyDescent="0.2">
      <c r="A383" s="550"/>
      <c r="B383" s="50"/>
      <c r="D383" s="550"/>
      <c r="E383" s="618"/>
      <c r="F383" s="333">
        <v>68</v>
      </c>
      <c r="G383" s="48"/>
      <c r="H383" s="333">
        <v>511</v>
      </c>
      <c r="I383" s="297" t="s">
        <v>20</v>
      </c>
      <c r="J383" s="60">
        <v>2130000</v>
      </c>
      <c r="K383" s="60"/>
      <c r="L383" s="60">
        <f t="shared" si="31"/>
        <v>2130000</v>
      </c>
      <c r="N383" s="139"/>
      <c r="O383" s="139"/>
    </row>
    <row r="384" spans="1:15" x14ac:dyDescent="0.2">
      <c r="A384" s="550"/>
      <c r="B384" s="50"/>
      <c r="D384" s="550"/>
      <c r="E384" s="618"/>
      <c r="F384" s="333"/>
      <c r="G384" s="48"/>
      <c r="H384" s="333"/>
      <c r="I384" s="308" t="s">
        <v>742</v>
      </c>
      <c r="J384" s="61">
        <f>SUM(J382:J383)</f>
        <v>2330000</v>
      </c>
      <c r="K384" s="61"/>
      <c r="L384" s="61">
        <f>SUM(J384:K384)</f>
        <v>2330000</v>
      </c>
      <c r="N384" s="139"/>
      <c r="O384" s="139"/>
    </row>
    <row r="385" spans="1:15" ht="15" x14ac:dyDescent="0.25">
      <c r="A385" s="550"/>
      <c r="B385" s="50"/>
      <c r="D385" s="550"/>
      <c r="E385" s="618"/>
      <c r="F385" s="333"/>
      <c r="G385" s="56" t="s">
        <v>37</v>
      </c>
      <c r="H385" s="337"/>
      <c r="I385" s="242" t="s">
        <v>38</v>
      </c>
      <c r="J385" s="60">
        <f>SUM(J384)</f>
        <v>2330000</v>
      </c>
      <c r="K385" s="60"/>
      <c r="L385" s="60">
        <f>SUM(J385+K385)</f>
        <v>2330000</v>
      </c>
      <c r="N385" s="139"/>
      <c r="O385" s="139"/>
    </row>
    <row r="386" spans="1:15" x14ac:dyDescent="0.2">
      <c r="D386" s="50"/>
      <c r="E386" s="618"/>
      <c r="F386" s="333"/>
      <c r="G386" s="48"/>
      <c r="H386" s="334"/>
      <c r="I386" s="26"/>
      <c r="J386" s="30"/>
      <c r="K386" s="30"/>
      <c r="L386" s="30"/>
      <c r="N386" s="139"/>
      <c r="O386" s="139"/>
    </row>
    <row r="387" spans="1:15" ht="22.5" x14ac:dyDescent="0.2">
      <c r="C387" s="50">
        <v>620</v>
      </c>
      <c r="D387" s="50"/>
      <c r="E387" s="620" t="s">
        <v>239</v>
      </c>
      <c r="F387" s="413"/>
      <c r="G387" s="356"/>
      <c r="H387" s="415"/>
      <c r="I387" s="358" t="s">
        <v>940</v>
      </c>
      <c r="J387" s="359"/>
      <c r="K387" s="359"/>
      <c r="L387" s="360"/>
      <c r="N387" s="139"/>
      <c r="O387" s="139"/>
    </row>
    <row r="388" spans="1:15" x14ac:dyDescent="0.2">
      <c r="D388" s="50"/>
      <c r="E388" s="618"/>
      <c r="F388" s="333">
        <v>69</v>
      </c>
      <c r="G388" s="48"/>
      <c r="H388" s="334" t="s">
        <v>270</v>
      </c>
      <c r="I388" s="297" t="s">
        <v>20</v>
      </c>
      <c r="J388" s="60">
        <v>19750000</v>
      </c>
      <c r="K388" s="218"/>
      <c r="L388" s="60">
        <f t="shared" ref="L388:L389" si="32">SUM(J388:K388)</f>
        <v>19750000</v>
      </c>
      <c r="N388" s="139"/>
      <c r="O388" s="139"/>
    </row>
    <row r="389" spans="1:15" x14ac:dyDescent="0.2">
      <c r="D389" s="50"/>
      <c r="E389" s="618"/>
      <c r="F389" s="333">
        <v>70</v>
      </c>
      <c r="G389" s="48"/>
      <c r="H389" s="334" t="s">
        <v>570</v>
      </c>
      <c r="I389" s="297" t="s">
        <v>51</v>
      </c>
      <c r="J389" s="60">
        <v>5550000</v>
      </c>
      <c r="K389" s="218"/>
      <c r="L389" s="60">
        <f t="shared" si="32"/>
        <v>5550000</v>
      </c>
      <c r="N389" s="139"/>
      <c r="O389" s="139"/>
    </row>
    <row r="390" spans="1:15" x14ac:dyDescent="0.2">
      <c r="D390" s="50"/>
      <c r="E390" s="618"/>
      <c r="F390" s="333"/>
      <c r="G390" s="48"/>
      <c r="H390" s="481"/>
      <c r="I390" s="257" t="s">
        <v>742</v>
      </c>
      <c r="J390" s="218">
        <f>SUM(J388:J389)</f>
        <v>25300000</v>
      </c>
      <c r="K390" s="218"/>
      <c r="L390" s="218">
        <f>SUM(J390:K390)</f>
        <v>25300000</v>
      </c>
      <c r="N390" s="139"/>
      <c r="O390" s="139"/>
    </row>
    <row r="391" spans="1:15" ht="15" x14ac:dyDescent="0.25">
      <c r="D391" s="50"/>
      <c r="E391" s="618"/>
      <c r="F391" s="333"/>
      <c r="G391" s="56" t="s">
        <v>37</v>
      </c>
      <c r="H391" s="337"/>
      <c r="I391" s="242" t="s">
        <v>38</v>
      </c>
      <c r="J391" s="55">
        <f>SUM(J390)</f>
        <v>25300000</v>
      </c>
      <c r="K391" s="218"/>
      <c r="L391" s="60">
        <f>SUM(J391:K391)</f>
        <v>25300000</v>
      </c>
      <c r="N391" s="139"/>
      <c r="O391" s="139"/>
    </row>
    <row r="392" spans="1:15" ht="15" x14ac:dyDescent="0.25">
      <c r="A392" s="534"/>
      <c r="B392" s="534"/>
      <c r="C392" s="542"/>
      <c r="D392" s="534"/>
      <c r="E392" s="623"/>
      <c r="F392" s="867"/>
      <c r="G392" s="332"/>
      <c r="H392" s="337"/>
      <c r="I392" s="139"/>
      <c r="J392" s="208"/>
      <c r="K392" s="208"/>
      <c r="L392" s="208"/>
      <c r="N392" s="139"/>
      <c r="O392" s="139"/>
    </row>
    <row r="393" spans="1:15" ht="22.5" x14ac:dyDescent="0.2">
      <c r="C393" s="50">
        <v>620</v>
      </c>
      <c r="D393" s="50"/>
      <c r="E393" s="620" t="s">
        <v>239</v>
      </c>
      <c r="F393" s="413"/>
      <c r="G393" s="356"/>
      <c r="H393" s="415"/>
      <c r="I393" s="358" t="s">
        <v>939</v>
      </c>
      <c r="J393" s="359"/>
      <c r="K393" s="359"/>
      <c r="L393" s="360"/>
      <c r="N393" s="139"/>
      <c r="O393" s="139"/>
    </row>
    <row r="394" spans="1:15" x14ac:dyDescent="0.2">
      <c r="D394" s="50"/>
      <c r="E394" s="618"/>
      <c r="F394" s="333">
        <v>71</v>
      </c>
      <c r="G394" s="48"/>
      <c r="H394" s="334" t="s">
        <v>80</v>
      </c>
      <c r="I394" s="297" t="s">
        <v>9</v>
      </c>
      <c r="J394" s="60">
        <v>10000000</v>
      </c>
      <c r="K394" s="218"/>
      <c r="L394" s="60">
        <f t="shared" ref="L394" si="33">SUM(J394:K394)</f>
        <v>10000000</v>
      </c>
      <c r="N394" s="139"/>
      <c r="O394" s="139"/>
    </row>
    <row r="395" spans="1:15" x14ac:dyDescent="0.2">
      <c r="D395" s="50"/>
      <c r="E395" s="618"/>
      <c r="F395" s="333"/>
      <c r="G395" s="48"/>
      <c r="H395" s="481"/>
      <c r="I395" s="257" t="s">
        <v>895</v>
      </c>
      <c r="J395" s="218">
        <f>SUM(J394:J394)</f>
        <v>10000000</v>
      </c>
      <c r="K395" s="218"/>
      <c r="L395" s="218">
        <f>SUM(J395:K395)</f>
        <v>10000000</v>
      </c>
      <c r="N395" s="139"/>
      <c r="O395" s="139"/>
    </row>
    <row r="396" spans="1:15" ht="15" x14ac:dyDescent="0.25">
      <c r="D396" s="50"/>
      <c r="E396" s="618"/>
      <c r="F396" s="333"/>
      <c r="G396" s="56" t="s">
        <v>37</v>
      </c>
      <c r="H396" s="337"/>
      <c r="I396" s="242" t="s">
        <v>38</v>
      </c>
      <c r="J396" s="55">
        <f>SUM(J395)</f>
        <v>10000000</v>
      </c>
      <c r="K396" s="218"/>
      <c r="L396" s="60">
        <f>SUM(J396:K396)</f>
        <v>10000000</v>
      </c>
      <c r="N396" s="139"/>
      <c r="O396" s="139"/>
    </row>
    <row r="397" spans="1:15" ht="15" x14ac:dyDescent="0.25">
      <c r="D397" s="50"/>
      <c r="E397" s="618"/>
      <c r="F397" s="333"/>
      <c r="G397" s="56"/>
      <c r="H397" s="337"/>
      <c r="I397" s="258"/>
      <c r="J397" s="384"/>
      <c r="K397" s="386"/>
      <c r="L397" s="240"/>
      <c r="N397" s="139"/>
      <c r="O397" s="139"/>
    </row>
    <row r="398" spans="1:15" ht="22.5" x14ac:dyDescent="0.2">
      <c r="B398" s="50"/>
      <c r="C398" s="50">
        <v>620</v>
      </c>
      <c r="D398" s="550"/>
      <c r="E398" s="620" t="s">
        <v>239</v>
      </c>
      <c r="F398" s="413"/>
      <c r="G398" s="356"/>
      <c r="H398" s="413"/>
      <c r="I398" s="361" t="s">
        <v>909</v>
      </c>
      <c r="J398" s="281"/>
      <c r="K398" s="81"/>
      <c r="L398" s="282"/>
      <c r="N398" s="139"/>
      <c r="O398" s="139"/>
    </row>
    <row r="399" spans="1:15" x14ac:dyDescent="0.2">
      <c r="B399" s="50"/>
      <c r="D399" s="550"/>
      <c r="E399" s="621"/>
      <c r="F399" s="941" t="s">
        <v>1011</v>
      </c>
      <c r="G399" s="942"/>
      <c r="H399" s="943" t="s">
        <v>46</v>
      </c>
      <c r="I399" s="948" t="s">
        <v>421</v>
      </c>
      <c r="J399" s="949">
        <v>200000</v>
      </c>
      <c r="K399" s="946"/>
      <c r="L399" s="949">
        <f>SUM(J399:K399)</f>
        <v>200000</v>
      </c>
      <c r="N399" s="139"/>
      <c r="O399" s="139"/>
    </row>
    <row r="400" spans="1:15" x14ac:dyDescent="0.2">
      <c r="B400" s="50"/>
      <c r="D400" s="550"/>
      <c r="E400" s="618"/>
      <c r="F400" s="333">
        <v>72</v>
      </c>
      <c r="G400" s="48"/>
      <c r="H400" s="334" t="s">
        <v>270</v>
      </c>
      <c r="I400" s="242" t="s">
        <v>20</v>
      </c>
      <c r="J400" s="65">
        <v>7440000</v>
      </c>
      <c r="K400" s="60"/>
      <c r="L400" s="60">
        <f>SUM(J400:K400)</f>
        <v>7440000</v>
      </c>
      <c r="N400" s="139"/>
      <c r="O400" s="139"/>
    </row>
    <row r="401" spans="1:15" x14ac:dyDescent="0.2">
      <c r="B401" s="50"/>
      <c r="D401" s="550"/>
      <c r="E401" s="618"/>
      <c r="F401" s="333"/>
      <c r="G401" s="56" t="s">
        <v>37</v>
      </c>
      <c r="H401" s="335"/>
      <c r="I401" s="242" t="s">
        <v>38</v>
      </c>
      <c r="J401" s="65">
        <f>SUM(J399:J400)</f>
        <v>7640000</v>
      </c>
      <c r="K401" s="61"/>
      <c r="L401" s="60">
        <f>SUM(J401:K401)</f>
        <v>7640000</v>
      </c>
      <c r="N401" s="139"/>
      <c r="O401" s="139"/>
    </row>
    <row r="402" spans="1:15" x14ac:dyDescent="0.2">
      <c r="B402" s="50"/>
      <c r="D402" s="550"/>
      <c r="E402" s="618"/>
      <c r="F402" s="333"/>
      <c r="G402" s="48"/>
      <c r="H402" s="334"/>
      <c r="I402" s="251" t="s">
        <v>710</v>
      </c>
      <c r="J402" s="57">
        <f>SUM(J401)</f>
        <v>7640000</v>
      </c>
      <c r="K402" s="61"/>
      <c r="L402" s="61">
        <f>SUM(J401:K401)</f>
        <v>7640000</v>
      </c>
      <c r="N402" s="139"/>
      <c r="O402" s="139"/>
    </row>
    <row r="403" spans="1:15" ht="15" x14ac:dyDescent="0.25">
      <c r="D403" s="50"/>
      <c r="E403" s="618"/>
      <c r="F403" s="333"/>
      <c r="G403" s="56"/>
      <c r="H403" s="337"/>
      <c r="I403" s="258"/>
      <c r="J403" s="384"/>
      <c r="K403" s="386"/>
      <c r="L403" s="240"/>
      <c r="N403" s="139"/>
      <c r="O403" s="139"/>
    </row>
    <row r="404" spans="1:15" ht="15" x14ac:dyDescent="0.2">
      <c r="A404" s="550"/>
      <c r="B404" s="50"/>
      <c r="C404" s="755">
        <v>940</v>
      </c>
      <c r="D404" s="50"/>
      <c r="E404" s="618"/>
      <c r="F404" s="333"/>
      <c r="G404" s="48"/>
      <c r="H404" s="333"/>
      <c r="I404" s="309" t="s">
        <v>78</v>
      </c>
      <c r="J404" s="384"/>
      <c r="K404" s="384"/>
      <c r="L404" s="385"/>
    </row>
    <row r="405" spans="1:15" ht="15" x14ac:dyDescent="0.2">
      <c r="A405" s="550"/>
      <c r="B405" s="50"/>
      <c r="C405" s="755"/>
      <c r="D405" s="50"/>
      <c r="E405" s="618"/>
      <c r="F405" s="333"/>
      <c r="G405" s="48"/>
      <c r="H405" s="333"/>
      <c r="I405" s="255"/>
      <c r="J405" s="272"/>
      <c r="K405" s="272"/>
      <c r="L405" s="273"/>
    </row>
    <row r="406" spans="1:15" ht="15" x14ac:dyDescent="0.2">
      <c r="A406" s="550"/>
      <c r="B406" s="50"/>
      <c r="C406" s="461"/>
      <c r="D406" s="50"/>
      <c r="E406" s="620" t="s">
        <v>239</v>
      </c>
      <c r="F406" s="413"/>
      <c r="G406" s="356"/>
      <c r="H406" s="413"/>
      <c r="I406" s="414" t="s">
        <v>938</v>
      </c>
      <c r="J406" s="348"/>
      <c r="K406" s="348"/>
      <c r="L406" s="58"/>
    </row>
    <row r="407" spans="1:15" ht="15" x14ac:dyDescent="0.2">
      <c r="A407" s="550"/>
      <c r="B407" s="50"/>
      <c r="C407" s="461"/>
      <c r="D407" s="50"/>
      <c r="E407" s="618"/>
      <c r="F407" s="333">
        <v>73</v>
      </c>
      <c r="G407" s="48"/>
      <c r="H407" s="333">
        <v>472</v>
      </c>
      <c r="I407" s="242" t="s">
        <v>219</v>
      </c>
      <c r="J407" s="243">
        <v>19500000</v>
      </c>
      <c r="K407" s="60"/>
      <c r="L407" s="60">
        <f>SUM(J407+K407)</f>
        <v>19500000</v>
      </c>
    </row>
    <row r="408" spans="1:15" ht="15" x14ac:dyDescent="0.2">
      <c r="A408" s="550"/>
      <c r="B408" s="50"/>
      <c r="C408" s="461"/>
      <c r="D408" s="50"/>
      <c r="E408" s="618"/>
      <c r="F408" s="333">
        <v>74</v>
      </c>
      <c r="G408" s="48"/>
      <c r="H408" s="333">
        <v>472</v>
      </c>
      <c r="I408" s="242" t="s">
        <v>320</v>
      </c>
      <c r="J408" s="60">
        <v>1000000</v>
      </c>
      <c r="K408" s="60"/>
      <c r="L408" s="60">
        <f>SUM(J408+K408)</f>
        <v>1000000</v>
      </c>
    </row>
    <row r="409" spans="1:15" ht="15" x14ac:dyDescent="0.2">
      <c r="A409" s="550"/>
      <c r="B409" s="50"/>
      <c r="C409" s="461"/>
      <c r="E409" s="618"/>
      <c r="F409" s="333"/>
      <c r="G409" s="48"/>
      <c r="H409" s="333"/>
      <c r="I409" s="251" t="s">
        <v>710</v>
      </c>
      <c r="J409" s="61">
        <f>SUM(J407:J408)</f>
        <v>20500000</v>
      </c>
      <c r="K409" s="61"/>
      <c r="L409" s="61">
        <f>SUM(L407:L408)</f>
        <v>20500000</v>
      </c>
    </row>
    <row r="410" spans="1:15" ht="15" x14ac:dyDescent="0.2">
      <c r="A410" s="550"/>
      <c r="B410" s="50"/>
      <c r="C410" s="461"/>
      <c r="D410" s="550"/>
      <c r="E410" s="618"/>
      <c r="F410" s="333"/>
      <c r="G410" s="56" t="s">
        <v>37</v>
      </c>
      <c r="H410" s="335"/>
      <c r="I410" s="242" t="s">
        <v>38</v>
      </c>
      <c r="J410" s="60">
        <f>SUM(J409)-J411</f>
        <v>19500000</v>
      </c>
      <c r="K410" s="60"/>
      <c r="L410" s="60">
        <f>SUM(J410:K410)</f>
        <v>19500000</v>
      </c>
    </row>
    <row r="411" spans="1:15" ht="15" x14ac:dyDescent="0.2">
      <c r="A411" s="550"/>
      <c r="B411" s="50"/>
      <c r="C411" s="461"/>
      <c r="D411" s="550"/>
      <c r="E411" s="618"/>
      <c r="F411" s="333"/>
      <c r="G411" s="56" t="s">
        <v>113</v>
      </c>
      <c r="H411" s="335"/>
      <c r="I411" s="242" t="s">
        <v>280</v>
      </c>
      <c r="J411" s="60">
        <v>1000000</v>
      </c>
      <c r="K411" s="60"/>
      <c r="L411" s="60">
        <f>SUM(J411+K411)</f>
        <v>1000000</v>
      </c>
    </row>
    <row r="412" spans="1:15" ht="15" x14ac:dyDescent="0.2">
      <c r="A412" s="550"/>
      <c r="B412" s="50"/>
      <c r="C412" s="461"/>
      <c r="D412" s="550"/>
      <c r="E412" s="618"/>
      <c r="F412" s="333"/>
      <c r="G412" s="48"/>
      <c r="H412" s="334"/>
      <c r="I412" s="26"/>
      <c r="J412" s="272"/>
      <c r="K412" s="272"/>
      <c r="L412" s="273"/>
    </row>
    <row r="413" spans="1:15" x14ac:dyDescent="0.2">
      <c r="A413" s="550"/>
      <c r="B413" s="50"/>
      <c r="C413" s="756">
        <v>950</v>
      </c>
      <c r="D413" s="50"/>
      <c r="E413" s="618"/>
      <c r="F413" s="333"/>
      <c r="G413" s="48"/>
      <c r="H413" s="334"/>
      <c r="I413" s="260" t="s">
        <v>79</v>
      </c>
      <c r="J413" s="384"/>
      <c r="K413" s="384"/>
      <c r="L413" s="385"/>
    </row>
    <row r="414" spans="1:15" ht="15" x14ac:dyDescent="0.2">
      <c r="A414" s="550"/>
      <c r="B414" s="50"/>
      <c r="C414" s="461"/>
      <c r="D414" s="50"/>
      <c r="E414" s="618"/>
      <c r="F414" s="333"/>
      <c r="G414" s="48"/>
      <c r="H414" s="334"/>
      <c r="I414" s="26"/>
      <c r="J414" s="272"/>
      <c r="K414" s="272"/>
      <c r="L414" s="273"/>
    </row>
    <row r="415" spans="1:15" ht="15" x14ac:dyDescent="0.2">
      <c r="A415" s="550"/>
      <c r="B415" s="50"/>
      <c r="C415" s="461"/>
      <c r="D415" s="50"/>
      <c r="E415" s="620" t="s">
        <v>239</v>
      </c>
      <c r="F415" s="413"/>
      <c r="G415" s="356"/>
      <c r="H415" s="415"/>
      <c r="I415" s="416" t="s">
        <v>935</v>
      </c>
      <c r="J415" s="81"/>
      <c r="K415" s="81"/>
      <c r="L415" s="282"/>
    </row>
    <row r="416" spans="1:15" ht="15" x14ac:dyDescent="0.2">
      <c r="A416" s="550"/>
      <c r="B416" s="50"/>
      <c r="C416" s="461"/>
      <c r="D416" s="50"/>
      <c r="E416" s="618"/>
      <c r="F416" s="333">
        <v>75</v>
      </c>
      <c r="G416" s="48"/>
      <c r="H416" s="334" t="s">
        <v>80</v>
      </c>
      <c r="I416" s="242" t="s">
        <v>81</v>
      </c>
      <c r="J416" s="243">
        <v>6000000</v>
      </c>
      <c r="K416" s="60"/>
      <c r="L416" s="60">
        <f>SUM(J416+K416)</f>
        <v>6000000</v>
      </c>
    </row>
    <row r="417" spans="1:12" ht="15" x14ac:dyDescent="0.2">
      <c r="A417" s="550"/>
      <c r="B417" s="50"/>
      <c r="C417" s="461"/>
      <c r="D417" s="50"/>
      <c r="E417" s="618"/>
      <c r="F417" s="333"/>
      <c r="G417" s="48"/>
      <c r="H417" s="334"/>
      <c r="I417" s="66" t="s">
        <v>936</v>
      </c>
      <c r="J417" s="61">
        <f>SUM(J416)</f>
        <v>6000000</v>
      </c>
      <c r="K417" s="60"/>
      <c r="L417" s="61">
        <f>SUM(L416)</f>
        <v>6000000</v>
      </c>
    </row>
    <row r="418" spans="1:12" ht="15" x14ac:dyDescent="0.2">
      <c r="A418" s="550"/>
      <c r="B418" s="50"/>
      <c r="C418" s="461"/>
      <c r="D418" s="50"/>
      <c r="E418" s="618"/>
      <c r="F418" s="333"/>
      <c r="G418" s="56" t="s">
        <v>37</v>
      </c>
      <c r="H418" s="335"/>
      <c r="I418" s="242" t="s">
        <v>38</v>
      </c>
      <c r="J418" s="243">
        <f>SUM(J416)</f>
        <v>6000000</v>
      </c>
      <c r="K418" s="60"/>
      <c r="L418" s="60">
        <f>SUM(J418+K418)</f>
        <v>6000000</v>
      </c>
    </row>
    <row r="419" spans="1:12" ht="15" x14ac:dyDescent="0.2">
      <c r="A419" s="550"/>
      <c r="B419" s="50"/>
      <c r="C419" s="461"/>
      <c r="D419" s="50"/>
      <c r="E419" s="618"/>
      <c r="F419" s="333"/>
      <c r="G419" s="48"/>
      <c r="H419" s="334"/>
      <c r="I419" s="239"/>
      <c r="J419" s="32"/>
      <c r="K419" s="32"/>
      <c r="L419" s="78"/>
    </row>
    <row r="420" spans="1:12" x14ac:dyDescent="0.2">
      <c r="A420" s="550"/>
      <c r="B420" s="50"/>
      <c r="C420" s="756">
        <v>950</v>
      </c>
      <c r="D420" s="50"/>
      <c r="E420" s="618"/>
      <c r="F420" s="333"/>
      <c r="G420" s="48"/>
      <c r="H420" s="334"/>
      <c r="I420" s="260" t="s">
        <v>79</v>
      </c>
      <c r="J420" s="384"/>
      <c r="K420" s="384"/>
      <c r="L420" s="385"/>
    </row>
    <row r="421" spans="1:12" ht="15" x14ac:dyDescent="0.2">
      <c r="A421" s="550"/>
      <c r="B421" s="50"/>
      <c r="C421" s="461"/>
      <c r="D421" s="50"/>
      <c r="E421" s="618"/>
      <c r="F421" s="333"/>
      <c r="G421" s="48"/>
      <c r="H421" s="334"/>
      <c r="I421" s="26"/>
      <c r="J421" s="32"/>
      <c r="K421" s="32"/>
      <c r="L421" s="78"/>
    </row>
    <row r="422" spans="1:12" ht="15" x14ac:dyDescent="0.2">
      <c r="A422" s="550"/>
      <c r="B422" s="50"/>
      <c r="C422" s="461"/>
      <c r="D422" s="50"/>
      <c r="E422" s="620" t="s">
        <v>239</v>
      </c>
      <c r="F422" s="413"/>
      <c r="G422" s="356"/>
      <c r="H422" s="415"/>
      <c r="I422" s="416" t="s">
        <v>934</v>
      </c>
      <c r="J422" s="81"/>
      <c r="K422" s="81"/>
      <c r="L422" s="282"/>
    </row>
    <row r="423" spans="1:12" ht="15" x14ac:dyDescent="0.2">
      <c r="A423" s="550"/>
      <c r="B423" s="50"/>
      <c r="C423" s="461"/>
      <c r="D423" s="50"/>
      <c r="E423" s="618"/>
      <c r="F423" s="333">
        <v>76</v>
      </c>
      <c r="G423" s="48"/>
      <c r="H423" s="334" t="s">
        <v>80</v>
      </c>
      <c r="I423" s="242" t="s">
        <v>467</v>
      </c>
      <c r="J423" s="243">
        <v>1500000</v>
      </c>
      <c r="K423" s="60"/>
      <c r="L423" s="60">
        <f>SUM(J423+K423)</f>
        <v>1500000</v>
      </c>
    </row>
    <row r="424" spans="1:12" ht="15" x14ac:dyDescent="0.2">
      <c r="A424" s="550"/>
      <c r="B424" s="50"/>
      <c r="C424" s="461"/>
      <c r="D424" s="50"/>
      <c r="E424" s="618"/>
      <c r="F424" s="333"/>
      <c r="G424" s="48"/>
      <c r="H424" s="334"/>
      <c r="I424" s="257" t="s">
        <v>710</v>
      </c>
      <c r="J424" s="61">
        <f>SUM(J423)</f>
        <v>1500000</v>
      </c>
      <c r="K424" s="61"/>
      <c r="L424" s="61">
        <f>SUM(L423)</f>
        <v>1500000</v>
      </c>
    </row>
    <row r="425" spans="1:12" ht="15" x14ac:dyDescent="0.25">
      <c r="A425" s="550"/>
      <c r="B425" s="50"/>
      <c r="C425" s="461"/>
      <c r="D425" s="50"/>
      <c r="E425" s="618"/>
      <c r="F425" s="333"/>
      <c r="G425" s="56" t="s">
        <v>37</v>
      </c>
      <c r="H425" s="337"/>
      <c r="I425" s="242" t="s">
        <v>38</v>
      </c>
      <c r="J425" s="243">
        <f>SUM(J423)</f>
        <v>1500000</v>
      </c>
      <c r="K425" s="60"/>
      <c r="L425" s="60">
        <f>SUM(J425+K425)</f>
        <v>1500000</v>
      </c>
    </row>
    <row r="426" spans="1:12" ht="15" x14ac:dyDescent="0.2">
      <c r="A426" s="550"/>
      <c r="B426" s="50"/>
      <c r="C426" s="461"/>
      <c r="D426" s="50"/>
      <c r="E426" s="618"/>
      <c r="F426" s="333"/>
      <c r="G426" s="48"/>
      <c r="H426" s="334"/>
      <c r="I426" s="271"/>
      <c r="J426" s="30"/>
      <c r="K426" s="30"/>
      <c r="L426" s="30"/>
    </row>
    <row r="427" spans="1:12" ht="15" x14ac:dyDescent="0.2">
      <c r="A427" s="550"/>
      <c r="B427" s="50"/>
      <c r="C427" s="461">
        <v>950</v>
      </c>
      <c r="D427" s="50"/>
      <c r="E427" s="620" t="s">
        <v>239</v>
      </c>
      <c r="F427" s="413"/>
      <c r="G427" s="356"/>
      <c r="H427" s="415"/>
      <c r="I427" s="416" t="s">
        <v>937</v>
      </c>
      <c r="J427" s="81"/>
      <c r="K427" s="81"/>
      <c r="L427" s="282"/>
    </row>
    <row r="428" spans="1:12" ht="15" x14ac:dyDescent="0.2">
      <c r="A428" s="550"/>
      <c r="B428" s="50"/>
      <c r="C428" s="461"/>
      <c r="D428" s="50"/>
      <c r="E428" s="618"/>
      <c r="F428" s="333">
        <v>77</v>
      </c>
      <c r="G428" s="48"/>
      <c r="H428" s="334" t="s">
        <v>415</v>
      </c>
      <c r="I428" s="242" t="s">
        <v>671</v>
      </c>
      <c r="J428" s="243">
        <v>2400000</v>
      </c>
      <c r="K428" s="60"/>
      <c r="L428" s="60">
        <f>SUM(J428+K428)</f>
        <v>2400000</v>
      </c>
    </row>
    <row r="429" spans="1:12" ht="15" x14ac:dyDescent="0.2">
      <c r="A429" s="550"/>
      <c r="B429" s="50"/>
      <c r="C429" s="461"/>
      <c r="D429" s="50"/>
      <c r="E429" s="618"/>
      <c r="F429" s="333"/>
      <c r="G429" s="48"/>
      <c r="H429" s="334"/>
      <c r="I429" s="257" t="s">
        <v>704</v>
      </c>
      <c r="J429" s="61">
        <f>SUM(J428)</f>
        <v>2400000</v>
      </c>
      <c r="K429" s="61"/>
      <c r="L429" s="61">
        <f>SUM(L428)</f>
        <v>2400000</v>
      </c>
    </row>
    <row r="430" spans="1:12" ht="15" x14ac:dyDescent="0.25">
      <c r="A430" s="550"/>
      <c r="B430" s="50"/>
      <c r="C430" s="461"/>
      <c r="D430" s="50"/>
      <c r="E430" s="618"/>
      <c r="F430" s="333"/>
      <c r="G430" s="56" t="s">
        <v>37</v>
      </c>
      <c r="H430" s="337"/>
      <c r="I430" s="242" t="s">
        <v>38</v>
      </c>
      <c r="J430" s="243">
        <f>SUM(J428)</f>
        <v>2400000</v>
      </c>
      <c r="K430" s="60"/>
      <c r="L430" s="60">
        <f>SUM(J430+K430)</f>
        <v>2400000</v>
      </c>
    </row>
    <row r="431" spans="1:12" ht="15" x14ac:dyDescent="0.2">
      <c r="A431" s="550"/>
      <c r="B431" s="50"/>
      <c r="C431" s="461"/>
      <c r="D431" s="50"/>
      <c r="E431" s="618"/>
      <c r="F431" s="333"/>
      <c r="G431" s="48"/>
      <c r="H431" s="334"/>
      <c r="I431" s="245"/>
      <c r="J431" s="32"/>
      <c r="K431" s="32"/>
      <c r="L431" s="78"/>
    </row>
    <row r="432" spans="1:12" x14ac:dyDescent="0.2">
      <c r="A432" s="550"/>
      <c r="B432" s="50"/>
      <c r="C432" s="756">
        <v>950</v>
      </c>
      <c r="D432" s="50"/>
      <c r="E432" s="618"/>
      <c r="F432" s="333"/>
      <c r="G432" s="48"/>
      <c r="H432" s="334"/>
      <c r="I432" s="260" t="s">
        <v>79</v>
      </c>
      <c r="J432" s="77"/>
      <c r="K432" s="77"/>
      <c r="L432" s="240"/>
    </row>
    <row r="433" spans="1:12" ht="15" x14ac:dyDescent="0.2">
      <c r="A433" s="550"/>
      <c r="B433" s="50"/>
      <c r="C433" s="461"/>
      <c r="D433" s="50"/>
      <c r="E433" s="618"/>
      <c r="F433" s="333"/>
      <c r="G433" s="48"/>
      <c r="H433" s="334"/>
      <c r="I433" s="26"/>
      <c r="J433" s="32"/>
      <c r="K433" s="32"/>
      <c r="L433" s="78"/>
    </row>
    <row r="434" spans="1:12" ht="15" x14ac:dyDescent="0.2">
      <c r="A434" s="550"/>
      <c r="B434" s="50"/>
      <c r="C434" s="461"/>
      <c r="D434" s="50"/>
      <c r="E434" s="620" t="s">
        <v>239</v>
      </c>
      <c r="F434" s="413"/>
      <c r="G434" s="356"/>
      <c r="H434" s="415"/>
      <c r="I434" s="414" t="s">
        <v>932</v>
      </c>
      <c r="J434" s="348"/>
      <c r="K434" s="348"/>
      <c r="L434" s="58"/>
    </row>
    <row r="435" spans="1:12" ht="15" x14ac:dyDescent="0.2">
      <c r="A435" s="550"/>
      <c r="B435" s="50"/>
      <c r="C435" s="461"/>
      <c r="D435" s="50"/>
      <c r="E435" s="618"/>
      <c r="F435" s="333">
        <v>78</v>
      </c>
      <c r="G435" s="48"/>
      <c r="H435" s="334" t="s">
        <v>80</v>
      </c>
      <c r="I435" s="242" t="s">
        <v>933</v>
      </c>
      <c r="J435" s="243">
        <v>6000000</v>
      </c>
      <c r="K435" s="60"/>
      <c r="L435" s="60">
        <f>SUM(J435+K435)</f>
        <v>6000000</v>
      </c>
    </row>
    <row r="436" spans="1:12" ht="15" x14ac:dyDescent="0.2">
      <c r="A436" s="550"/>
      <c r="B436" s="50"/>
      <c r="C436" s="461"/>
      <c r="D436" s="50"/>
      <c r="E436" s="618"/>
      <c r="F436" s="333"/>
      <c r="G436" s="48"/>
      <c r="H436" s="334"/>
      <c r="I436" s="257" t="s">
        <v>710</v>
      </c>
      <c r="J436" s="61">
        <f>SUM(J435)</f>
        <v>6000000</v>
      </c>
      <c r="K436" s="61"/>
      <c r="L436" s="61">
        <f>SUM(L435)</f>
        <v>6000000</v>
      </c>
    </row>
    <row r="437" spans="1:12" ht="15" x14ac:dyDescent="0.25">
      <c r="A437" s="550"/>
      <c r="B437" s="50"/>
      <c r="C437" s="461"/>
      <c r="D437" s="50"/>
      <c r="E437" s="618"/>
      <c r="F437" s="333"/>
      <c r="G437" s="56" t="s">
        <v>37</v>
      </c>
      <c r="H437" s="337"/>
      <c r="I437" s="242" t="s">
        <v>38</v>
      </c>
      <c r="J437" s="243">
        <f>SUM(J435)</f>
        <v>6000000</v>
      </c>
      <c r="K437" s="60"/>
      <c r="L437" s="60">
        <f>SUM(J437+K437)</f>
        <v>6000000</v>
      </c>
    </row>
    <row r="438" spans="1:12" ht="15" x14ac:dyDescent="0.2">
      <c r="A438" s="550"/>
      <c r="B438" s="50"/>
      <c r="C438" s="461"/>
      <c r="D438" s="50"/>
      <c r="E438" s="618"/>
      <c r="F438" s="333"/>
      <c r="G438" s="48"/>
      <c r="H438" s="334"/>
      <c r="I438" s="757"/>
      <c r="J438" s="272"/>
      <c r="K438" s="272"/>
      <c r="L438" s="273"/>
    </row>
    <row r="439" spans="1:12" x14ac:dyDescent="0.2">
      <c r="A439" s="550"/>
      <c r="B439" s="50"/>
      <c r="C439" s="756">
        <v>950</v>
      </c>
      <c r="D439" s="50"/>
      <c r="E439" s="618"/>
      <c r="F439" s="333"/>
      <c r="G439" s="48"/>
      <c r="H439" s="334"/>
      <c r="I439" s="260" t="s">
        <v>79</v>
      </c>
      <c r="J439" s="384"/>
      <c r="K439" s="384"/>
      <c r="L439" s="385"/>
    </row>
    <row r="440" spans="1:12" ht="15" x14ac:dyDescent="0.2">
      <c r="A440" s="550"/>
      <c r="B440" s="50"/>
      <c r="C440" s="461"/>
      <c r="D440" s="50"/>
      <c r="E440" s="618"/>
      <c r="F440" s="333"/>
      <c r="G440" s="48"/>
      <c r="H440" s="334"/>
      <c r="I440" s="26"/>
      <c r="J440" s="272"/>
      <c r="K440" s="272"/>
      <c r="L440" s="273"/>
    </row>
    <row r="441" spans="1:12" ht="22.5" x14ac:dyDescent="0.2">
      <c r="A441" s="550"/>
      <c r="B441" s="50"/>
      <c r="C441" s="461"/>
      <c r="D441" s="50"/>
      <c r="E441" s="620" t="s">
        <v>239</v>
      </c>
      <c r="F441" s="413"/>
      <c r="G441" s="356"/>
      <c r="H441" s="415"/>
      <c r="I441" s="417" t="s">
        <v>931</v>
      </c>
      <c r="J441" s="81"/>
      <c r="K441" s="81"/>
      <c r="L441" s="282"/>
    </row>
    <row r="442" spans="1:12" ht="15" x14ac:dyDescent="0.2">
      <c r="A442" s="550"/>
      <c r="B442" s="50"/>
      <c r="C442" s="461"/>
      <c r="D442" s="50"/>
      <c r="E442" s="618"/>
      <c r="F442" s="333">
        <v>79</v>
      </c>
      <c r="G442" s="48"/>
      <c r="H442" s="334" t="s">
        <v>270</v>
      </c>
      <c r="I442" s="242" t="s">
        <v>584</v>
      </c>
      <c r="J442" s="243">
        <v>14800000</v>
      </c>
      <c r="K442" s="60"/>
      <c r="L442" s="60">
        <f>SUM(J442+K442)</f>
        <v>14800000</v>
      </c>
    </row>
    <row r="443" spans="1:12" ht="15" x14ac:dyDescent="0.2">
      <c r="A443" s="550"/>
      <c r="B443" s="50"/>
      <c r="C443" s="461"/>
      <c r="D443" s="50"/>
      <c r="E443" s="618"/>
      <c r="F443" s="333"/>
      <c r="G443" s="48"/>
      <c r="H443" s="334"/>
      <c r="I443" s="244" t="s">
        <v>710</v>
      </c>
      <c r="J443" s="61">
        <f>SUM(J442)</f>
        <v>14800000</v>
      </c>
      <c r="K443" s="61"/>
      <c r="L443" s="61">
        <f>SUM(L442)</f>
        <v>14800000</v>
      </c>
    </row>
    <row r="444" spans="1:12" ht="15" x14ac:dyDescent="0.25">
      <c r="A444" s="550"/>
      <c r="B444" s="50"/>
      <c r="C444" s="461"/>
      <c r="D444" s="50"/>
      <c r="E444" s="618"/>
      <c r="F444" s="333"/>
      <c r="G444" s="56" t="s">
        <v>37</v>
      </c>
      <c r="H444" s="337"/>
      <c r="I444" s="242" t="s">
        <v>38</v>
      </c>
      <c r="J444" s="243">
        <f>SUM(J443-J445)</f>
        <v>4800000</v>
      </c>
      <c r="K444" s="60"/>
      <c r="L444" s="60">
        <f>SUM(J444+K444)</f>
        <v>4800000</v>
      </c>
    </row>
    <row r="445" spans="1:12" ht="15" x14ac:dyDescent="0.25">
      <c r="A445" s="550"/>
      <c r="B445" s="50"/>
      <c r="C445" s="461"/>
      <c r="D445" s="50"/>
      <c r="E445" s="618"/>
      <c r="F445" s="333"/>
      <c r="G445" s="56" t="s">
        <v>589</v>
      </c>
      <c r="H445" s="337"/>
      <c r="I445" s="242" t="s">
        <v>590</v>
      </c>
      <c r="J445" s="243">
        <v>10000000</v>
      </c>
      <c r="K445" s="60"/>
      <c r="L445" s="60">
        <f>SUM(J445+K445)</f>
        <v>10000000</v>
      </c>
    </row>
    <row r="446" spans="1:12" x14ac:dyDescent="0.2">
      <c r="B446" s="50"/>
      <c r="D446" s="550"/>
      <c r="E446" s="618"/>
      <c r="F446" s="341"/>
      <c r="G446" s="80"/>
      <c r="H446" s="338"/>
      <c r="I446" s="757"/>
      <c r="J446" s="286"/>
      <c r="K446" s="209"/>
      <c r="L446" s="349"/>
    </row>
    <row r="447" spans="1:12" x14ac:dyDescent="0.2">
      <c r="A447" s="746"/>
      <c r="B447" s="747"/>
      <c r="C447" s="747"/>
      <c r="D447" s="673" t="s">
        <v>249</v>
      </c>
      <c r="E447" s="674"/>
      <c r="F447" s="758"/>
      <c r="G447" s="748"/>
      <c r="H447" s="749"/>
      <c r="I447" s="750" t="s">
        <v>456</v>
      </c>
      <c r="J447" s="751">
        <f>SUM(J455+J468+J463)</f>
        <v>191362000</v>
      </c>
      <c r="K447" s="751">
        <f t="shared" ref="K447:L447" si="34">SUM(K455+K468+K463)</f>
        <v>0</v>
      </c>
      <c r="L447" s="751">
        <f t="shared" si="34"/>
        <v>191362000</v>
      </c>
    </row>
    <row r="448" spans="1:12" x14ac:dyDescent="0.2">
      <c r="A448" s="702"/>
      <c r="B448" s="703"/>
      <c r="C448" s="703"/>
      <c r="D448" s="682"/>
      <c r="E448" s="683"/>
      <c r="F448" s="465"/>
      <c r="G448" s="343"/>
      <c r="H448" s="704"/>
      <c r="I448" s="288"/>
      <c r="J448" s="30"/>
      <c r="K448" s="32"/>
      <c r="L448" s="62"/>
    </row>
    <row r="449" spans="1:12" x14ac:dyDescent="0.2">
      <c r="A449" s="550"/>
      <c r="B449" s="50"/>
      <c r="D449" s="550"/>
      <c r="E449" s="619"/>
      <c r="F449" s="462"/>
      <c r="G449" s="351"/>
      <c r="H449" s="480"/>
      <c r="I449" s="418" t="s">
        <v>272</v>
      </c>
      <c r="J449" s="419"/>
      <c r="K449" s="419"/>
      <c r="L449" s="353"/>
    </row>
    <row r="450" spans="1:12" x14ac:dyDescent="0.2">
      <c r="A450" s="550"/>
      <c r="B450" s="50"/>
      <c r="D450" s="50"/>
      <c r="E450" s="619" t="s">
        <v>250</v>
      </c>
      <c r="F450" s="462"/>
      <c r="G450" s="351"/>
      <c r="H450" s="483"/>
      <c r="I450" s="420" t="s">
        <v>453</v>
      </c>
      <c r="J450" s="421"/>
      <c r="K450" s="421"/>
      <c r="L450" s="422"/>
    </row>
    <row r="451" spans="1:12" x14ac:dyDescent="0.2">
      <c r="A451" s="550"/>
      <c r="B451" s="50"/>
      <c r="C451" s="459"/>
      <c r="D451" s="459"/>
      <c r="E451" s="621"/>
      <c r="F451" s="464"/>
      <c r="G451" s="252"/>
      <c r="H451" s="362"/>
      <c r="I451" s="18"/>
      <c r="J451" s="32"/>
      <c r="K451" s="32"/>
      <c r="L451" s="62"/>
    </row>
    <row r="452" spans="1:12" x14ac:dyDescent="0.2">
      <c r="A452" s="550"/>
      <c r="B452" s="50"/>
      <c r="C452" s="50">
        <v>620</v>
      </c>
      <c r="D452" s="551"/>
      <c r="E452" s="618"/>
      <c r="F452" s="333"/>
      <c r="G452" s="48"/>
      <c r="H452" s="335"/>
      <c r="I452" s="309" t="s">
        <v>105</v>
      </c>
      <c r="J452" s="77"/>
      <c r="K452" s="77"/>
      <c r="L452" s="58"/>
    </row>
    <row r="453" spans="1:12" x14ac:dyDescent="0.2">
      <c r="E453" s="618"/>
      <c r="F453" s="333"/>
      <c r="G453" s="48"/>
      <c r="H453" s="335"/>
      <c r="I453" s="28"/>
      <c r="J453" s="388"/>
      <c r="K453" s="388"/>
      <c r="L453" s="389"/>
    </row>
    <row r="454" spans="1:12" x14ac:dyDescent="0.2">
      <c r="A454" s="550"/>
      <c r="B454" s="50"/>
      <c r="D454" s="550"/>
      <c r="E454" s="618"/>
      <c r="F454" s="333">
        <v>80</v>
      </c>
      <c r="G454" s="48"/>
      <c r="H454" s="333">
        <v>424</v>
      </c>
      <c r="I454" s="242" t="s">
        <v>106</v>
      </c>
      <c r="J454" s="60">
        <f>15600000+3348000</f>
        <v>18948000</v>
      </c>
      <c r="K454" s="60"/>
      <c r="L454" s="60">
        <f>SUM(J454+K454)</f>
        <v>18948000</v>
      </c>
    </row>
    <row r="455" spans="1:12" x14ac:dyDescent="0.2">
      <c r="A455" s="550"/>
      <c r="B455" s="50"/>
      <c r="D455" s="550"/>
      <c r="E455" s="618"/>
      <c r="F455" s="333"/>
      <c r="G455" s="56"/>
      <c r="H455" s="335"/>
      <c r="I455" s="251" t="s">
        <v>623</v>
      </c>
      <c r="J455" s="61">
        <f>SUM(J454)</f>
        <v>18948000</v>
      </c>
      <c r="K455" s="61"/>
      <c r="L455" s="61">
        <f>SUM(J455+K455)</f>
        <v>18948000</v>
      </c>
    </row>
    <row r="456" spans="1:12" x14ac:dyDescent="0.2">
      <c r="A456" s="550"/>
      <c r="B456" s="50"/>
      <c r="D456" s="550"/>
      <c r="E456" s="618"/>
      <c r="F456" s="333"/>
      <c r="G456" s="56" t="s">
        <v>37</v>
      </c>
      <c r="H456" s="335"/>
      <c r="I456" s="242" t="s">
        <v>38</v>
      </c>
      <c r="J456" s="60">
        <f>SUM(J455-J457)</f>
        <v>17448000</v>
      </c>
      <c r="K456" s="60"/>
      <c r="L456" s="60">
        <f>SUM(J456+K456)</f>
        <v>17448000</v>
      </c>
    </row>
    <row r="457" spans="1:12" x14ac:dyDescent="0.2">
      <c r="A457" s="550"/>
      <c r="B457" s="50"/>
      <c r="D457" s="550"/>
      <c r="E457" s="618"/>
      <c r="F457" s="333"/>
      <c r="G457" s="56" t="s">
        <v>113</v>
      </c>
      <c r="H457" s="335"/>
      <c r="I457" s="242" t="s">
        <v>280</v>
      </c>
      <c r="J457" s="60">
        <v>1500000</v>
      </c>
      <c r="K457" s="60"/>
      <c r="L457" s="60">
        <f>SUM(J457:K457)</f>
        <v>1500000</v>
      </c>
    </row>
    <row r="458" spans="1:12" x14ac:dyDescent="0.2">
      <c r="A458" s="550"/>
      <c r="B458" s="50"/>
      <c r="D458" s="550"/>
      <c r="E458" s="618"/>
      <c r="F458" s="333"/>
      <c r="G458" s="56"/>
      <c r="H458" s="335"/>
      <c r="I458" s="127"/>
      <c r="J458" s="128"/>
      <c r="K458" s="128"/>
      <c r="L458" s="128"/>
    </row>
    <row r="459" spans="1:12" x14ac:dyDescent="0.2">
      <c r="A459" s="550"/>
      <c r="B459" s="50"/>
      <c r="D459" s="550"/>
      <c r="E459" s="619"/>
      <c r="F459" s="462"/>
      <c r="G459" s="352"/>
      <c r="H459" s="483"/>
      <c r="I459" s="418" t="s">
        <v>412</v>
      </c>
      <c r="J459" s="419"/>
      <c r="K459" s="419"/>
      <c r="L459" s="437"/>
    </row>
    <row r="460" spans="1:12" x14ac:dyDescent="0.2">
      <c r="A460" s="550"/>
      <c r="B460" s="50"/>
      <c r="D460" s="550"/>
      <c r="E460" s="619" t="s">
        <v>728</v>
      </c>
      <c r="F460" s="462"/>
      <c r="G460" s="352"/>
      <c r="H460" s="483"/>
      <c r="I460" s="420" t="s">
        <v>727</v>
      </c>
      <c r="J460" s="421"/>
      <c r="K460" s="421"/>
      <c r="L460" s="424"/>
    </row>
    <row r="461" spans="1:12" x14ac:dyDescent="0.2">
      <c r="A461" s="550"/>
      <c r="B461" s="50"/>
      <c r="D461" s="550"/>
      <c r="E461" s="618"/>
      <c r="F461" s="333">
        <v>81</v>
      </c>
      <c r="G461" s="56"/>
      <c r="H461" s="333">
        <v>511</v>
      </c>
      <c r="I461" s="239" t="s">
        <v>584</v>
      </c>
      <c r="J461" s="60">
        <v>168614000</v>
      </c>
      <c r="K461" s="60"/>
      <c r="L461" s="60">
        <f>SUM(J461:K461)</f>
        <v>168614000</v>
      </c>
    </row>
    <row r="462" spans="1:12" x14ac:dyDescent="0.2">
      <c r="A462" s="550"/>
      <c r="B462" s="50"/>
      <c r="D462" s="550"/>
      <c r="E462" s="618"/>
      <c r="F462" s="333"/>
      <c r="G462" s="56" t="s">
        <v>37</v>
      </c>
      <c r="H462" s="335"/>
      <c r="I462" s="258" t="s">
        <v>38</v>
      </c>
      <c r="J462" s="60">
        <f>SUM(J461)</f>
        <v>168614000</v>
      </c>
      <c r="K462" s="60"/>
      <c r="L462" s="60">
        <f>SUM(L461)</f>
        <v>168614000</v>
      </c>
    </row>
    <row r="463" spans="1:12" x14ac:dyDescent="0.2">
      <c r="A463" s="550"/>
      <c r="B463" s="50"/>
      <c r="D463" s="550"/>
      <c r="E463" s="618"/>
      <c r="F463" s="333"/>
      <c r="G463" s="56"/>
      <c r="H463" s="335"/>
      <c r="I463" s="115" t="s">
        <v>623</v>
      </c>
      <c r="J463" s="61">
        <f>SUM(J462)</f>
        <v>168614000</v>
      </c>
      <c r="K463" s="61"/>
      <c r="L463" s="61">
        <f>SUM(L462)</f>
        <v>168614000</v>
      </c>
    </row>
    <row r="464" spans="1:12" x14ac:dyDescent="0.2">
      <c r="A464" s="550"/>
      <c r="B464" s="50"/>
      <c r="D464" s="550"/>
      <c r="E464" s="618"/>
      <c r="F464" s="333"/>
      <c r="G464" s="56"/>
      <c r="H464" s="335"/>
      <c r="I464" s="127"/>
      <c r="J464" s="128"/>
      <c r="K464" s="128"/>
      <c r="L464" s="128"/>
    </row>
    <row r="465" spans="1:75" ht="22.5" x14ac:dyDescent="0.2">
      <c r="A465" s="550"/>
      <c r="B465" s="50"/>
      <c r="C465" s="50">
        <v>620</v>
      </c>
      <c r="D465" s="550"/>
      <c r="E465" s="620" t="s">
        <v>249</v>
      </c>
      <c r="F465" s="413"/>
      <c r="G465" s="356"/>
      <c r="H465" s="484"/>
      <c r="I465" s="423" t="s">
        <v>929</v>
      </c>
      <c r="J465" s="163"/>
      <c r="K465" s="163"/>
      <c r="L465" s="390"/>
    </row>
    <row r="466" spans="1:75" x14ac:dyDescent="0.2">
      <c r="A466" s="550"/>
      <c r="B466" s="50"/>
      <c r="D466" s="550"/>
      <c r="E466" s="618"/>
      <c r="F466" s="333">
        <v>82</v>
      </c>
      <c r="G466" s="48"/>
      <c r="H466" s="333">
        <v>424</v>
      </c>
      <c r="I466" s="242" t="s">
        <v>421</v>
      </c>
      <c r="J466" s="60">
        <v>3800000</v>
      </c>
      <c r="K466" s="60"/>
      <c r="L466" s="60">
        <f>SUM(J466+K466)</f>
        <v>3800000</v>
      </c>
    </row>
    <row r="467" spans="1:75" x14ac:dyDescent="0.2">
      <c r="A467" s="550"/>
      <c r="B467" s="50"/>
      <c r="D467" s="550"/>
      <c r="E467" s="618"/>
      <c r="F467" s="333"/>
      <c r="G467" s="56" t="s">
        <v>37</v>
      </c>
      <c r="H467" s="335"/>
      <c r="I467" s="242" t="s">
        <v>38</v>
      </c>
      <c r="J467" s="60">
        <f>SUM(J466:J466)</f>
        <v>3800000</v>
      </c>
      <c r="K467" s="61"/>
      <c r="L467" s="60">
        <f>SUM(J467+K467)</f>
        <v>3800000</v>
      </c>
    </row>
    <row r="468" spans="1:75" x14ac:dyDescent="0.2">
      <c r="A468" s="550"/>
      <c r="B468" s="50"/>
      <c r="D468" s="550"/>
      <c r="E468" s="618"/>
      <c r="F468" s="333"/>
      <c r="G468" s="56"/>
      <c r="H468" s="335"/>
      <c r="I468" s="251" t="s">
        <v>930</v>
      </c>
      <c r="J468" s="61">
        <f>SUM(J467)</f>
        <v>3800000</v>
      </c>
      <c r="K468" s="61"/>
      <c r="L468" s="61">
        <f t="shared" ref="L468" si="35">SUM(L467)</f>
        <v>3800000</v>
      </c>
    </row>
    <row r="469" spans="1:75" x14ac:dyDescent="0.2">
      <c r="A469" s="550"/>
      <c r="B469" s="50"/>
      <c r="D469" s="550"/>
      <c r="E469" s="618"/>
      <c r="F469" s="333"/>
      <c r="G469" s="48"/>
      <c r="H469" s="334"/>
      <c r="I469" s="310"/>
      <c r="J469" s="81"/>
      <c r="K469" s="81"/>
      <c r="L469" s="282"/>
    </row>
    <row r="470" spans="1:75" s="759" customFormat="1" x14ac:dyDescent="0.2">
      <c r="A470" s="746"/>
      <c r="B470" s="747"/>
      <c r="C470" s="747"/>
      <c r="D470" s="747">
        <v>1102</v>
      </c>
      <c r="E470" s="674"/>
      <c r="F470" s="758"/>
      <c r="G470" s="748"/>
      <c r="H470" s="758"/>
      <c r="I470" s="750" t="s">
        <v>455</v>
      </c>
      <c r="J470" s="751">
        <f>SUM(J479+J486+J530+J537+J543+J551+J560+J565+J570+J576+J581+J586+J591+J596+J602+J607+J612+J619+J624+J631+J636+J641+J646+J658+J664+J671+J679+J684+J503+J508+J513+J518+J523+J492+J498)</f>
        <v>607873463</v>
      </c>
      <c r="K470" s="751"/>
      <c r="L470" s="751">
        <f>SUM(J470:K470)</f>
        <v>607873463</v>
      </c>
      <c r="M470" s="202"/>
      <c r="N470" s="206"/>
      <c r="O470" s="207"/>
      <c r="P470" s="208"/>
      <c r="Q470" s="208"/>
      <c r="R470" s="208"/>
      <c r="S470" s="208"/>
      <c r="T470" s="208"/>
      <c r="U470" s="208"/>
      <c r="V470" s="208"/>
      <c r="W470" s="208"/>
      <c r="X470" s="208"/>
      <c r="Y470" s="208"/>
      <c r="Z470" s="208"/>
      <c r="AA470" s="208"/>
      <c r="AB470" s="208"/>
      <c r="AC470" s="208"/>
      <c r="AD470" s="208"/>
      <c r="AE470" s="208"/>
      <c r="AF470" s="208"/>
      <c r="AG470" s="208"/>
      <c r="AH470" s="208"/>
      <c r="AI470" s="208"/>
      <c r="AJ470" s="208"/>
      <c r="AK470" s="208"/>
      <c r="AL470" s="208"/>
      <c r="AM470" s="208"/>
      <c r="AN470" s="208"/>
      <c r="AO470" s="208"/>
      <c r="AP470" s="208"/>
      <c r="AQ470" s="208"/>
      <c r="AR470" s="208"/>
      <c r="AS470" s="208"/>
      <c r="AT470" s="208"/>
      <c r="AU470" s="208"/>
      <c r="AV470" s="208"/>
      <c r="AW470" s="208"/>
      <c r="AX470" s="208"/>
      <c r="AY470" s="208"/>
      <c r="AZ470" s="208"/>
      <c r="BA470" s="208"/>
      <c r="BB470" s="208"/>
      <c r="BC470" s="208"/>
      <c r="BD470" s="208"/>
      <c r="BE470" s="208"/>
      <c r="BF470" s="208"/>
      <c r="BG470" s="208"/>
      <c r="BH470" s="208"/>
      <c r="BI470" s="208"/>
      <c r="BJ470" s="208"/>
      <c r="BK470" s="208"/>
      <c r="BL470" s="208"/>
      <c r="BM470" s="208"/>
      <c r="BN470" s="208"/>
      <c r="BO470" s="208"/>
      <c r="BP470" s="208"/>
      <c r="BQ470" s="208"/>
      <c r="BR470" s="208"/>
      <c r="BS470" s="208"/>
      <c r="BT470" s="208"/>
      <c r="BU470" s="208"/>
      <c r="BV470" s="208"/>
      <c r="BW470" s="208"/>
    </row>
    <row r="471" spans="1:75" x14ac:dyDescent="0.2">
      <c r="A471" s="670"/>
      <c r="B471" s="459"/>
      <c r="C471" s="459"/>
      <c r="D471" s="389"/>
      <c r="E471" s="621"/>
      <c r="F471" s="464"/>
      <c r="G471" s="252"/>
      <c r="H471" s="464"/>
      <c r="I471" s="79"/>
      <c r="J471" s="30"/>
      <c r="K471" s="30"/>
      <c r="L471" s="62"/>
    </row>
    <row r="472" spans="1:75" x14ac:dyDescent="0.2">
      <c r="A472" s="550"/>
      <c r="B472" s="50"/>
      <c r="D472" s="550"/>
      <c r="E472" s="619"/>
      <c r="F472" s="462"/>
      <c r="G472" s="351"/>
      <c r="H472" s="480"/>
      <c r="I472" s="418" t="s">
        <v>237</v>
      </c>
      <c r="J472" s="419"/>
      <c r="K472" s="419"/>
      <c r="L472" s="353"/>
    </row>
    <row r="473" spans="1:75" x14ac:dyDescent="0.2">
      <c r="A473" s="550"/>
      <c r="B473" s="50"/>
      <c r="D473" s="550"/>
      <c r="E473" s="619" t="s">
        <v>462</v>
      </c>
      <c r="F473" s="462"/>
      <c r="G473" s="351"/>
      <c r="H473" s="483"/>
      <c r="I473" s="420" t="s">
        <v>463</v>
      </c>
      <c r="J473" s="421"/>
      <c r="K473" s="421"/>
      <c r="L473" s="424"/>
    </row>
    <row r="474" spans="1:75" x14ac:dyDescent="0.2">
      <c r="A474" s="670"/>
      <c r="B474" s="459"/>
      <c r="C474" s="459"/>
      <c r="D474" s="670"/>
      <c r="E474" s="621"/>
      <c r="F474" s="464"/>
      <c r="G474" s="252"/>
      <c r="H474" s="362"/>
      <c r="I474" s="18"/>
      <c r="J474" s="32"/>
      <c r="K474" s="32"/>
      <c r="L474" s="78"/>
    </row>
    <row r="475" spans="1:75" x14ac:dyDescent="0.2">
      <c r="A475" s="50"/>
      <c r="B475" s="50"/>
      <c r="C475" s="50">
        <v>560</v>
      </c>
      <c r="D475" s="50"/>
      <c r="E475" s="618"/>
      <c r="F475" s="333"/>
      <c r="G475" s="48"/>
      <c r="H475" s="333"/>
      <c r="I475" s="309" t="s">
        <v>303</v>
      </c>
      <c r="J475" s="77"/>
      <c r="K475" s="77"/>
      <c r="L475" s="240"/>
    </row>
    <row r="476" spans="1:75" x14ac:dyDescent="0.2">
      <c r="A476" s="50"/>
      <c r="B476" s="50"/>
      <c r="D476" s="50"/>
      <c r="E476" s="618"/>
      <c r="F476" s="333"/>
      <c r="G476" s="48"/>
      <c r="H476" s="333"/>
      <c r="I476" s="255"/>
      <c r="J476" s="32"/>
      <c r="K476" s="32"/>
      <c r="L476" s="78"/>
    </row>
    <row r="477" spans="1:75" x14ac:dyDescent="0.2">
      <c r="A477" s="550"/>
      <c r="B477" s="50"/>
      <c r="E477" s="618"/>
      <c r="F477" s="333">
        <v>83</v>
      </c>
      <c r="G477" s="48"/>
      <c r="H477" s="333">
        <v>424</v>
      </c>
      <c r="I477" s="294" t="s">
        <v>317</v>
      </c>
      <c r="J477" s="60">
        <v>134000000</v>
      </c>
      <c r="K477" s="60"/>
      <c r="L477" s="60">
        <f>SUM(J477+K477)</f>
        <v>134000000</v>
      </c>
    </row>
    <row r="478" spans="1:75" x14ac:dyDescent="0.2">
      <c r="A478" s="550"/>
      <c r="B478" s="50"/>
      <c r="E478" s="618"/>
      <c r="F478" s="333"/>
      <c r="G478" s="56" t="s">
        <v>37</v>
      </c>
      <c r="H478" s="335"/>
      <c r="I478" s="242" t="s">
        <v>38</v>
      </c>
      <c r="J478" s="60">
        <f>SUM(J477)</f>
        <v>134000000</v>
      </c>
      <c r="K478" s="60"/>
      <c r="L478" s="60">
        <f>SUM(J478:K478)</f>
        <v>134000000</v>
      </c>
    </row>
    <row r="479" spans="1:75" x14ac:dyDescent="0.2">
      <c r="A479" s="550"/>
      <c r="B479" s="50"/>
      <c r="D479" s="550"/>
      <c r="E479" s="618"/>
      <c r="F479" s="333"/>
      <c r="G479" s="48"/>
      <c r="H479" s="334"/>
      <c r="I479" s="251" t="s">
        <v>624</v>
      </c>
      <c r="J479" s="61">
        <f>SUM(J478:J478)</f>
        <v>134000000</v>
      </c>
      <c r="K479" s="61"/>
      <c r="L479" s="61">
        <f>SUM(J479:K479)</f>
        <v>134000000</v>
      </c>
    </row>
    <row r="480" spans="1:75" x14ac:dyDescent="0.2">
      <c r="A480" s="550"/>
      <c r="B480" s="50"/>
      <c r="D480" s="550"/>
      <c r="E480" s="618"/>
      <c r="F480" s="333"/>
      <c r="G480" s="48"/>
      <c r="H480" s="334"/>
      <c r="I480" s="18"/>
      <c r="J480" s="209"/>
      <c r="K480" s="209"/>
      <c r="L480" s="349"/>
    </row>
    <row r="481" spans="1:12" x14ac:dyDescent="0.2">
      <c r="A481" s="550"/>
      <c r="B481" s="50"/>
      <c r="C481" s="50">
        <v>560</v>
      </c>
      <c r="D481" s="550"/>
      <c r="E481" s="619" t="s">
        <v>684</v>
      </c>
      <c r="F481" s="462"/>
      <c r="G481" s="351"/>
      <c r="H481" s="480"/>
      <c r="I481" s="418" t="s">
        <v>412</v>
      </c>
      <c r="J481" s="419"/>
      <c r="K481" s="419"/>
      <c r="L481" s="353"/>
    </row>
    <row r="482" spans="1:12" x14ac:dyDescent="0.2">
      <c r="A482" s="550"/>
      <c r="B482" s="50"/>
      <c r="D482" s="550"/>
      <c r="E482" s="619"/>
      <c r="F482" s="462"/>
      <c r="G482" s="351"/>
      <c r="H482" s="480"/>
      <c r="I482" s="420" t="s">
        <v>685</v>
      </c>
      <c r="J482" s="421"/>
      <c r="K482" s="421"/>
      <c r="L482" s="424"/>
    </row>
    <row r="483" spans="1:12" x14ac:dyDescent="0.2">
      <c r="A483" s="550"/>
      <c r="B483" s="50"/>
      <c r="D483" s="550"/>
      <c r="E483" s="618"/>
      <c r="F483" s="333"/>
      <c r="G483" s="48"/>
      <c r="H483" s="334"/>
      <c r="I483" s="18"/>
      <c r="J483" s="30"/>
      <c r="K483" s="30"/>
      <c r="L483" s="62"/>
    </row>
    <row r="484" spans="1:12" x14ac:dyDescent="0.2">
      <c r="A484" s="550"/>
      <c r="B484" s="50"/>
      <c r="D484" s="550"/>
      <c r="E484" s="618"/>
      <c r="F484" s="333">
        <v>84</v>
      </c>
      <c r="G484" s="48"/>
      <c r="H484" s="333">
        <v>424</v>
      </c>
      <c r="I484" s="294" t="s">
        <v>421</v>
      </c>
      <c r="J484" s="60">
        <v>10000000</v>
      </c>
      <c r="K484" s="60"/>
      <c r="L484" s="60">
        <f>SUM(J484+K484)</f>
        <v>10000000</v>
      </c>
    </row>
    <row r="485" spans="1:12" x14ac:dyDescent="0.2">
      <c r="A485" s="550"/>
      <c r="B485" s="50"/>
      <c r="D485" s="550"/>
      <c r="E485" s="618"/>
      <c r="F485" s="333"/>
      <c r="G485" s="56" t="s">
        <v>37</v>
      </c>
      <c r="H485" s="335"/>
      <c r="I485" s="242" t="s">
        <v>38</v>
      </c>
      <c r="J485" s="60">
        <f>SUM(J484)</f>
        <v>10000000</v>
      </c>
      <c r="K485" s="60"/>
      <c r="L485" s="60">
        <f>SUM(J485:K485)</f>
        <v>10000000</v>
      </c>
    </row>
    <row r="486" spans="1:12" x14ac:dyDescent="0.2">
      <c r="A486" s="550"/>
      <c r="B486" s="50"/>
      <c r="D486" s="550"/>
      <c r="E486" s="618"/>
      <c r="F486" s="333"/>
      <c r="G486" s="48"/>
      <c r="H486" s="334"/>
      <c r="I486" s="251" t="s">
        <v>686</v>
      </c>
      <c r="J486" s="61">
        <f>SUM(J485:J485)</f>
        <v>10000000</v>
      </c>
      <c r="K486" s="61"/>
      <c r="L486" s="61">
        <f>SUM(L485:L485)</f>
        <v>10000000</v>
      </c>
    </row>
    <row r="487" spans="1:12" x14ac:dyDescent="0.2">
      <c r="A487" s="550"/>
      <c r="B487" s="50"/>
      <c r="D487" s="550"/>
      <c r="E487" s="618"/>
      <c r="F487" s="961"/>
      <c r="G487" s="962"/>
      <c r="H487" s="963"/>
      <c r="I487" s="18"/>
      <c r="J487" s="30"/>
      <c r="K487" s="30"/>
      <c r="L487" s="62"/>
    </row>
    <row r="488" spans="1:12" x14ac:dyDescent="0.2">
      <c r="A488" s="550"/>
      <c r="B488" s="50"/>
      <c r="C488" s="50">
        <v>620</v>
      </c>
      <c r="D488" s="550"/>
      <c r="E488" s="620" t="s">
        <v>454</v>
      </c>
      <c r="F488" s="413"/>
      <c r="G488" s="356"/>
      <c r="H488" s="413"/>
      <c r="I488" s="964" t="s">
        <v>961</v>
      </c>
      <c r="J488" s="61"/>
      <c r="K488" s="61"/>
      <c r="L488" s="61"/>
    </row>
    <row r="489" spans="1:12" x14ac:dyDescent="0.2">
      <c r="A489" s="550"/>
      <c r="B489" s="50"/>
      <c r="D489" s="550"/>
      <c r="E489" s="621"/>
      <c r="F489" s="941" t="s">
        <v>1008</v>
      </c>
      <c r="G489" s="942"/>
      <c r="H489" s="943" t="s">
        <v>46</v>
      </c>
      <c r="I489" s="948" t="s">
        <v>421</v>
      </c>
      <c r="J489" s="949">
        <v>200000</v>
      </c>
      <c r="K489" s="946"/>
      <c r="L489" s="949">
        <f>SUM(J489:K489)</f>
        <v>200000</v>
      </c>
    </row>
    <row r="490" spans="1:12" x14ac:dyDescent="0.2">
      <c r="A490" s="550"/>
      <c r="B490" s="50"/>
      <c r="D490" s="550"/>
      <c r="E490" s="618"/>
      <c r="F490" s="333" t="s">
        <v>1009</v>
      </c>
      <c r="G490" s="48"/>
      <c r="H490" s="333">
        <v>511</v>
      </c>
      <c r="I490" s="311" t="s">
        <v>20</v>
      </c>
      <c r="J490" s="391">
        <v>6000000</v>
      </c>
      <c r="K490" s="60"/>
      <c r="L490" s="60">
        <f>SUM(J490+K490)</f>
        <v>6000000</v>
      </c>
    </row>
    <row r="491" spans="1:12" x14ac:dyDescent="0.2">
      <c r="A491" s="550"/>
      <c r="B491" s="50"/>
      <c r="D491" s="550"/>
      <c r="E491" s="618"/>
      <c r="F491" s="333"/>
      <c r="G491" s="56" t="s">
        <v>37</v>
      </c>
      <c r="H491" s="335"/>
      <c r="I491" s="242" t="s">
        <v>38</v>
      </c>
      <c r="J491" s="65">
        <f>SUM(J489:J490)</f>
        <v>6200000</v>
      </c>
      <c r="K491" s="61"/>
      <c r="L491" s="60">
        <f>SUM(J491+K491)</f>
        <v>6200000</v>
      </c>
    </row>
    <row r="492" spans="1:12" x14ac:dyDescent="0.2">
      <c r="A492" s="550"/>
      <c r="B492" s="50"/>
      <c r="D492" s="550"/>
      <c r="E492" s="618"/>
      <c r="F492" s="333"/>
      <c r="G492" s="48"/>
      <c r="H492" s="333"/>
      <c r="I492" s="251" t="s">
        <v>710</v>
      </c>
      <c r="J492" s="61">
        <f>SUM(J491:J491)</f>
        <v>6200000</v>
      </c>
      <c r="K492" s="61"/>
      <c r="L492" s="61">
        <f>SUM(L491:L491)</f>
        <v>6200000</v>
      </c>
    </row>
    <row r="493" spans="1:12" x14ac:dyDescent="0.2">
      <c r="A493" s="550"/>
      <c r="B493" s="50"/>
      <c r="D493" s="550"/>
      <c r="E493" s="618"/>
      <c r="F493" s="333"/>
      <c r="G493" s="48"/>
      <c r="H493" s="334"/>
      <c r="I493" s="965"/>
      <c r="J493" s="61"/>
      <c r="K493" s="61"/>
      <c r="L493" s="61"/>
    </row>
    <row r="494" spans="1:12" x14ac:dyDescent="0.2">
      <c r="A494" s="550"/>
      <c r="B494" s="50"/>
      <c r="C494" s="50">
        <v>620</v>
      </c>
      <c r="D494" s="550"/>
      <c r="E494" s="620" t="s">
        <v>454</v>
      </c>
      <c r="F494" s="413"/>
      <c r="G494" s="356"/>
      <c r="H494" s="413"/>
      <c r="I494" s="964" t="s">
        <v>962</v>
      </c>
      <c r="J494" s="61"/>
      <c r="K494" s="61"/>
      <c r="L494" s="61"/>
    </row>
    <row r="495" spans="1:12" x14ac:dyDescent="0.2">
      <c r="A495" s="550"/>
      <c r="B495" s="50"/>
      <c r="D495" s="550"/>
      <c r="E495" s="621"/>
      <c r="F495" s="941" t="s">
        <v>1008</v>
      </c>
      <c r="G495" s="942"/>
      <c r="H495" s="943" t="s">
        <v>46</v>
      </c>
      <c r="I495" s="948" t="s">
        <v>421</v>
      </c>
      <c r="J495" s="949">
        <v>200000</v>
      </c>
      <c r="K495" s="946"/>
      <c r="L495" s="949">
        <f>SUM(J495:K495)</f>
        <v>200000</v>
      </c>
    </row>
    <row r="496" spans="1:12" x14ac:dyDescent="0.2">
      <c r="A496" s="550"/>
      <c r="B496" s="50"/>
      <c r="D496" s="550"/>
      <c r="E496" s="618"/>
      <c r="F496" s="333" t="s">
        <v>1009</v>
      </c>
      <c r="G496" s="48"/>
      <c r="H496" s="333">
        <v>511</v>
      </c>
      <c r="I496" s="311" t="s">
        <v>20</v>
      </c>
      <c r="J496" s="391">
        <v>6000000</v>
      </c>
      <c r="K496" s="60"/>
      <c r="L496" s="60">
        <f>SUM(J496+K496)</f>
        <v>6000000</v>
      </c>
    </row>
    <row r="497" spans="1:12" x14ac:dyDescent="0.2">
      <c r="A497" s="550"/>
      <c r="B497" s="50"/>
      <c r="D497" s="550"/>
      <c r="E497" s="618"/>
      <c r="F497" s="333"/>
      <c r="G497" s="56" t="s">
        <v>37</v>
      </c>
      <c r="H497" s="335"/>
      <c r="I497" s="242" t="s">
        <v>38</v>
      </c>
      <c r="J497" s="65">
        <f>SUM(J495:J496)</f>
        <v>6200000</v>
      </c>
      <c r="K497" s="61"/>
      <c r="L497" s="60">
        <f>SUM(J497+K497)</f>
        <v>6200000</v>
      </c>
    </row>
    <row r="498" spans="1:12" x14ac:dyDescent="0.2">
      <c r="A498" s="550"/>
      <c r="B498" s="50"/>
      <c r="D498" s="550"/>
      <c r="E498" s="618"/>
      <c r="F498" s="333"/>
      <c r="G498" s="48"/>
      <c r="H498" s="333"/>
      <c r="I498" s="251" t="s">
        <v>710</v>
      </c>
      <c r="J498" s="61">
        <f>SUM(J497:J497)</f>
        <v>6200000</v>
      </c>
      <c r="K498" s="61"/>
      <c r="L498" s="61">
        <f>SUM(L497:L497)</f>
        <v>6200000</v>
      </c>
    </row>
    <row r="499" spans="1:12" x14ac:dyDescent="0.2">
      <c r="A499" s="550"/>
      <c r="B499" s="50"/>
      <c r="D499" s="550"/>
      <c r="E499" s="618"/>
      <c r="F499" s="333"/>
      <c r="G499" s="48"/>
      <c r="H499" s="334"/>
      <c r="I499" s="965"/>
      <c r="J499" s="61"/>
      <c r="K499" s="61"/>
      <c r="L499" s="61"/>
    </row>
    <row r="500" spans="1:12" ht="22.5" x14ac:dyDescent="0.2">
      <c r="A500" s="550"/>
      <c r="B500" s="50"/>
      <c r="C500" s="50">
        <v>560</v>
      </c>
      <c r="E500" s="620" t="s">
        <v>454</v>
      </c>
      <c r="F500" s="413"/>
      <c r="G500" s="356"/>
      <c r="H500" s="413"/>
      <c r="I500" s="358" t="s">
        <v>722</v>
      </c>
      <c r="J500" s="348"/>
      <c r="K500" s="348"/>
      <c r="L500" s="58"/>
    </row>
    <row r="501" spans="1:12" x14ac:dyDescent="0.2">
      <c r="A501" s="550"/>
      <c r="B501" s="50"/>
      <c r="E501" s="618"/>
      <c r="F501" s="333">
        <v>85</v>
      </c>
      <c r="G501" s="48"/>
      <c r="H501" s="333">
        <v>424</v>
      </c>
      <c r="I501" s="294" t="s">
        <v>421</v>
      </c>
      <c r="J501" s="391">
        <v>600000</v>
      </c>
      <c r="K501" s="60"/>
      <c r="L501" s="60">
        <f>SUM(J501+K501)</f>
        <v>600000</v>
      </c>
    </row>
    <row r="502" spans="1:12" x14ac:dyDescent="0.2">
      <c r="B502" s="197"/>
      <c r="C502" s="197"/>
      <c r="D502" s="548"/>
      <c r="E502" s="618"/>
      <c r="F502" s="333"/>
      <c r="G502" s="56" t="s">
        <v>37</v>
      </c>
      <c r="H502" s="335"/>
      <c r="I502" s="242" t="s">
        <v>38</v>
      </c>
      <c r="J502" s="65">
        <f>SUM(J501)</f>
        <v>600000</v>
      </c>
      <c r="K502" s="61"/>
      <c r="L502" s="60">
        <f>SUM(J502+K502)</f>
        <v>600000</v>
      </c>
    </row>
    <row r="503" spans="1:12" x14ac:dyDescent="0.2">
      <c r="B503" s="197"/>
      <c r="C503" s="197"/>
      <c r="D503" s="548"/>
      <c r="E503" s="618"/>
      <c r="F503" s="333"/>
      <c r="G503" s="48"/>
      <c r="H503" s="333"/>
      <c r="I503" s="251" t="s">
        <v>710</v>
      </c>
      <c r="J503" s="61">
        <f>SUM(J502:J502)</f>
        <v>600000</v>
      </c>
      <c r="K503" s="61"/>
      <c r="L503" s="61">
        <f>SUM(L502:L502)</f>
        <v>600000</v>
      </c>
    </row>
    <row r="504" spans="1:12" x14ac:dyDescent="0.2">
      <c r="A504" s="550"/>
      <c r="B504" s="50"/>
      <c r="D504" s="550"/>
      <c r="E504" s="618"/>
      <c r="F504" s="333"/>
      <c r="G504" s="48"/>
      <c r="H504" s="334"/>
      <c r="I504" s="291"/>
      <c r="J504" s="30"/>
      <c r="K504" s="30"/>
      <c r="L504" s="62"/>
    </row>
    <row r="505" spans="1:12" ht="22.5" x14ac:dyDescent="0.2">
      <c r="A505" s="550"/>
      <c r="B505" s="50"/>
      <c r="C505" s="50">
        <v>560</v>
      </c>
      <c r="E505" s="620" t="s">
        <v>454</v>
      </c>
      <c r="F505" s="413"/>
      <c r="G505" s="356"/>
      <c r="H505" s="413"/>
      <c r="I505" s="358" t="s">
        <v>723</v>
      </c>
      <c r="J505" s="348"/>
      <c r="K505" s="348"/>
      <c r="L505" s="58"/>
    </row>
    <row r="506" spans="1:12" x14ac:dyDescent="0.2">
      <c r="A506" s="550"/>
      <c r="B506" s="50"/>
      <c r="E506" s="618"/>
      <c r="F506" s="333">
        <v>86</v>
      </c>
      <c r="G506" s="48"/>
      <c r="H506" s="333">
        <v>424</v>
      </c>
      <c r="I506" s="294" t="s">
        <v>421</v>
      </c>
      <c r="J506" s="391">
        <v>600000</v>
      </c>
      <c r="K506" s="60"/>
      <c r="L506" s="60">
        <f>SUM(J506+K506)</f>
        <v>600000</v>
      </c>
    </row>
    <row r="507" spans="1:12" x14ac:dyDescent="0.2">
      <c r="B507" s="197"/>
      <c r="C507" s="197"/>
      <c r="D507" s="548"/>
      <c r="E507" s="618"/>
      <c r="F507" s="333"/>
      <c r="G507" s="56" t="s">
        <v>37</v>
      </c>
      <c r="H507" s="335"/>
      <c r="I507" s="242" t="s">
        <v>38</v>
      </c>
      <c r="J507" s="65">
        <f>SUM(J506)</f>
        <v>600000</v>
      </c>
      <c r="K507" s="61"/>
      <c r="L507" s="60">
        <f>SUM(J507+K507)</f>
        <v>600000</v>
      </c>
    </row>
    <row r="508" spans="1:12" x14ac:dyDescent="0.2">
      <c r="B508" s="197"/>
      <c r="C508" s="197"/>
      <c r="D508" s="548"/>
      <c r="E508" s="618"/>
      <c r="F508" s="333"/>
      <c r="G508" s="48"/>
      <c r="H508" s="333"/>
      <c r="I508" s="251" t="s">
        <v>710</v>
      </c>
      <c r="J508" s="61">
        <f>SUM(J507:J507)</f>
        <v>600000</v>
      </c>
      <c r="K508" s="61"/>
      <c r="L508" s="61">
        <f>SUM(L507:L507)</f>
        <v>600000</v>
      </c>
    </row>
    <row r="509" spans="1:12" x14ac:dyDescent="0.2">
      <c r="A509" s="550"/>
      <c r="B509" s="50"/>
      <c r="D509" s="550"/>
      <c r="E509" s="618"/>
      <c r="F509" s="333"/>
      <c r="G509" s="48"/>
      <c r="H509" s="334"/>
      <c r="I509" s="291"/>
      <c r="J509" s="30"/>
      <c r="K509" s="30"/>
      <c r="L509" s="62"/>
    </row>
    <row r="510" spans="1:12" ht="22.5" x14ac:dyDescent="0.2">
      <c r="A510" s="550"/>
      <c r="B510" s="50"/>
      <c r="C510" s="50">
        <v>560</v>
      </c>
      <c r="E510" s="620" t="s">
        <v>454</v>
      </c>
      <c r="F510" s="413"/>
      <c r="G510" s="356"/>
      <c r="H510" s="413"/>
      <c r="I510" s="358" t="s">
        <v>724</v>
      </c>
      <c r="J510" s="348"/>
      <c r="K510" s="348"/>
      <c r="L510" s="58"/>
    </row>
    <row r="511" spans="1:12" x14ac:dyDescent="0.2">
      <c r="A511" s="550"/>
      <c r="B511" s="50"/>
      <c r="E511" s="618"/>
      <c r="F511" s="333">
        <v>87</v>
      </c>
      <c r="G511" s="48"/>
      <c r="H511" s="333">
        <v>424</v>
      </c>
      <c r="I511" s="294" t="s">
        <v>421</v>
      </c>
      <c r="J511" s="391">
        <v>600000</v>
      </c>
      <c r="K511" s="60"/>
      <c r="L511" s="60">
        <f>SUM(J511+K511)</f>
        <v>600000</v>
      </c>
    </row>
    <row r="512" spans="1:12" x14ac:dyDescent="0.2">
      <c r="B512" s="197"/>
      <c r="C512" s="197"/>
      <c r="D512" s="548"/>
      <c r="E512" s="618"/>
      <c r="F512" s="333"/>
      <c r="G512" s="56" t="s">
        <v>37</v>
      </c>
      <c r="H512" s="335"/>
      <c r="I512" s="242" t="s">
        <v>38</v>
      </c>
      <c r="J512" s="65">
        <f>SUM(J511)</f>
        <v>600000</v>
      </c>
      <c r="K512" s="61"/>
      <c r="L512" s="60">
        <f>SUM(J512+K512)</f>
        <v>600000</v>
      </c>
    </row>
    <row r="513" spans="1:12" x14ac:dyDescent="0.2">
      <c r="B513" s="197"/>
      <c r="C513" s="197"/>
      <c r="D513" s="548"/>
      <c r="E513" s="618"/>
      <c r="F513" s="333"/>
      <c r="G513" s="48"/>
      <c r="H513" s="333"/>
      <c r="I513" s="251" t="s">
        <v>710</v>
      </c>
      <c r="J513" s="61">
        <f>SUM(J512:J512)</f>
        <v>600000</v>
      </c>
      <c r="K513" s="61"/>
      <c r="L513" s="61">
        <f>SUM(L512:L512)</f>
        <v>600000</v>
      </c>
    </row>
    <row r="514" spans="1:12" x14ac:dyDescent="0.2">
      <c r="A514" s="550"/>
      <c r="B514" s="50"/>
      <c r="D514" s="550"/>
      <c r="E514" s="618"/>
      <c r="F514" s="333"/>
      <c r="G514" s="48"/>
      <c r="H514" s="334"/>
      <c r="I514" s="291"/>
      <c r="J514" s="30"/>
      <c r="K514" s="30"/>
      <c r="L514" s="62"/>
    </row>
    <row r="515" spans="1:12" ht="22.5" x14ac:dyDescent="0.2">
      <c r="A515" s="550"/>
      <c r="B515" s="50"/>
      <c r="C515" s="50">
        <v>560</v>
      </c>
      <c r="E515" s="620" t="s">
        <v>454</v>
      </c>
      <c r="F515" s="413"/>
      <c r="G515" s="356"/>
      <c r="H515" s="413"/>
      <c r="I515" s="358" t="s">
        <v>725</v>
      </c>
      <c r="J515" s="348"/>
      <c r="K515" s="348"/>
      <c r="L515" s="58"/>
    </row>
    <row r="516" spans="1:12" x14ac:dyDescent="0.2">
      <c r="A516" s="550"/>
      <c r="B516" s="50"/>
      <c r="E516" s="618"/>
      <c r="F516" s="333">
        <v>88</v>
      </c>
      <c r="G516" s="48"/>
      <c r="H516" s="333">
        <v>424</v>
      </c>
      <c r="I516" s="294" t="s">
        <v>421</v>
      </c>
      <c r="J516" s="391">
        <v>600000</v>
      </c>
      <c r="K516" s="60"/>
      <c r="L516" s="60">
        <f>SUM(J516+K516)</f>
        <v>600000</v>
      </c>
    </row>
    <row r="517" spans="1:12" x14ac:dyDescent="0.2">
      <c r="B517" s="197"/>
      <c r="C517" s="197"/>
      <c r="D517" s="548"/>
      <c r="E517" s="618"/>
      <c r="F517" s="333"/>
      <c r="G517" s="56" t="s">
        <v>37</v>
      </c>
      <c r="H517" s="335"/>
      <c r="I517" s="242" t="s">
        <v>38</v>
      </c>
      <c r="J517" s="65">
        <f>SUM(J516)</f>
        <v>600000</v>
      </c>
      <c r="K517" s="61"/>
      <c r="L517" s="60">
        <f>SUM(J517+K517)</f>
        <v>600000</v>
      </c>
    </row>
    <row r="518" spans="1:12" x14ac:dyDescent="0.2">
      <c r="B518" s="197"/>
      <c r="C518" s="197"/>
      <c r="D518" s="548"/>
      <c r="E518" s="618"/>
      <c r="F518" s="333"/>
      <c r="G518" s="48"/>
      <c r="H518" s="333"/>
      <c r="I518" s="251" t="s">
        <v>710</v>
      </c>
      <c r="J518" s="61">
        <f>SUM(J517:J517)</f>
        <v>600000</v>
      </c>
      <c r="K518" s="61"/>
      <c r="L518" s="61">
        <f>SUM(L517:L517)</f>
        <v>600000</v>
      </c>
    </row>
    <row r="519" spans="1:12" x14ac:dyDescent="0.2">
      <c r="A519" s="550"/>
      <c r="B519" s="50"/>
      <c r="D519" s="550"/>
      <c r="E519" s="618"/>
      <c r="F519" s="333"/>
      <c r="G519" s="48"/>
      <c r="H519" s="334"/>
      <c r="I519" s="291"/>
      <c r="J519" s="30"/>
      <c r="K519" s="30"/>
      <c r="L519" s="62"/>
    </row>
    <row r="520" spans="1:12" ht="22.5" x14ac:dyDescent="0.2">
      <c r="A520" s="550"/>
      <c r="B520" s="50"/>
      <c r="C520" s="50">
        <v>560</v>
      </c>
      <c r="E520" s="620" t="s">
        <v>454</v>
      </c>
      <c r="F520" s="413"/>
      <c r="G520" s="356"/>
      <c r="H520" s="413"/>
      <c r="I520" s="358" t="s">
        <v>726</v>
      </c>
      <c r="J520" s="348"/>
      <c r="K520" s="348"/>
      <c r="L520" s="58"/>
    </row>
    <row r="521" spans="1:12" x14ac:dyDescent="0.2">
      <c r="A521" s="550"/>
      <c r="B521" s="50"/>
      <c r="E521" s="618"/>
      <c r="F521" s="333">
        <v>89</v>
      </c>
      <c r="G521" s="48"/>
      <c r="H521" s="333">
        <v>423</v>
      </c>
      <c r="I521" s="294" t="s">
        <v>9</v>
      </c>
      <c r="J521" s="391">
        <v>20000000</v>
      </c>
      <c r="K521" s="60"/>
      <c r="L521" s="60">
        <f>SUM(J521+K521)</f>
        <v>20000000</v>
      </c>
    </row>
    <row r="522" spans="1:12" x14ac:dyDescent="0.2">
      <c r="B522" s="197"/>
      <c r="C522" s="197"/>
      <c r="D522" s="548"/>
      <c r="E522" s="618"/>
      <c r="F522" s="333"/>
      <c r="G522" s="56" t="s">
        <v>37</v>
      </c>
      <c r="H522" s="335"/>
      <c r="I522" s="242" t="s">
        <v>38</v>
      </c>
      <c r="J522" s="65">
        <f>SUM(J521)</f>
        <v>20000000</v>
      </c>
      <c r="K522" s="61"/>
      <c r="L522" s="60">
        <f>SUM(J522+K522)</f>
        <v>20000000</v>
      </c>
    </row>
    <row r="523" spans="1:12" x14ac:dyDescent="0.2">
      <c r="B523" s="197"/>
      <c r="C523" s="197"/>
      <c r="D523" s="548"/>
      <c r="E523" s="618"/>
      <c r="F523" s="333"/>
      <c r="G523" s="48"/>
      <c r="H523" s="333"/>
      <c r="I523" s="251" t="s">
        <v>710</v>
      </c>
      <c r="J523" s="61">
        <f>SUM(J522:J522)</f>
        <v>20000000</v>
      </c>
      <c r="K523" s="61"/>
      <c r="L523" s="61">
        <f>SUM(L522:L522)</f>
        <v>20000000</v>
      </c>
    </row>
    <row r="524" spans="1:12" x14ac:dyDescent="0.2">
      <c r="A524" s="670"/>
      <c r="B524" s="459"/>
      <c r="C524" s="459"/>
      <c r="D524" s="670"/>
      <c r="E524" s="621"/>
      <c r="F524" s="464"/>
      <c r="G524" s="252"/>
      <c r="H524" s="493"/>
      <c r="I524" s="79"/>
      <c r="J524" s="30"/>
      <c r="K524" s="30"/>
      <c r="L524" s="62"/>
    </row>
    <row r="525" spans="1:12" x14ac:dyDescent="0.2">
      <c r="A525" s="550"/>
      <c r="B525" s="50"/>
      <c r="C525" s="50">
        <v>560</v>
      </c>
      <c r="D525" s="50"/>
      <c r="E525" s="618"/>
      <c r="F525" s="333"/>
      <c r="G525" s="48"/>
      <c r="H525" s="333"/>
      <c r="I525" s="309" t="s">
        <v>303</v>
      </c>
      <c r="J525" s="77"/>
      <c r="K525" s="77"/>
      <c r="L525" s="240"/>
    </row>
    <row r="526" spans="1:12" x14ac:dyDescent="0.2">
      <c r="A526" s="550"/>
      <c r="B526" s="50"/>
      <c r="E526" s="618"/>
      <c r="F526" s="333"/>
      <c r="G526" s="48"/>
      <c r="H526" s="333"/>
      <c r="I526" s="28"/>
      <c r="J526" s="30"/>
      <c r="K526" s="30"/>
      <c r="L526" s="62"/>
    </row>
    <row r="527" spans="1:12" x14ac:dyDescent="0.2">
      <c r="A527" s="550"/>
      <c r="B527" s="50"/>
      <c r="E527" s="620" t="s">
        <v>454</v>
      </c>
      <c r="F527" s="413"/>
      <c r="G527" s="356"/>
      <c r="H527" s="413"/>
      <c r="I527" s="425" t="s">
        <v>914</v>
      </c>
      <c r="J527" s="348"/>
      <c r="K527" s="348"/>
      <c r="L527" s="58"/>
    </row>
    <row r="528" spans="1:12" x14ac:dyDescent="0.2">
      <c r="A528" s="550"/>
      <c r="B528" s="50"/>
      <c r="E528" s="618"/>
      <c r="F528" s="333">
        <v>90</v>
      </c>
      <c r="G528" s="48"/>
      <c r="H528" s="333">
        <v>424</v>
      </c>
      <c r="I528" s="294" t="s">
        <v>421</v>
      </c>
      <c r="J528" s="391">
        <v>1500000</v>
      </c>
      <c r="K528" s="60"/>
      <c r="L528" s="60">
        <f>SUM(J528+K528)</f>
        <v>1500000</v>
      </c>
    </row>
    <row r="529" spans="1:12" x14ac:dyDescent="0.2">
      <c r="B529" s="197"/>
      <c r="C529" s="197"/>
      <c r="D529" s="548"/>
      <c r="E529" s="618"/>
      <c r="F529" s="333"/>
      <c r="G529" s="56" t="s">
        <v>37</v>
      </c>
      <c r="H529" s="335"/>
      <c r="I529" s="242" t="s">
        <v>38</v>
      </c>
      <c r="J529" s="65">
        <f>SUM(J528)</f>
        <v>1500000</v>
      </c>
      <c r="K529" s="61"/>
      <c r="L529" s="60">
        <f>SUM(J529+K529)</f>
        <v>1500000</v>
      </c>
    </row>
    <row r="530" spans="1:12" x14ac:dyDescent="0.2">
      <c r="B530" s="197"/>
      <c r="C530" s="197"/>
      <c r="D530" s="548"/>
      <c r="E530" s="618"/>
      <c r="F530" s="333"/>
      <c r="G530" s="48"/>
      <c r="H530" s="333"/>
      <c r="I530" s="251" t="s">
        <v>710</v>
      </c>
      <c r="J530" s="61">
        <f>SUM(J529:J529)</f>
        <v>1500000</v>
      </c>
      <c r="K530" s="61"/>
      <c r="L530" s="61">
        <f>SUM(L529:L529)</f>
        <v>1500000</v>
      </c>
    </row>
    <row r="531" spans="1:12" x14ac:dyDescent="0.2">
      <c r="B531" s="197"/>
      <c r="C531" s="197"/>
      <c r="D531" s="548"/>
      <c r="E531" s="618"/>
      <c r="F531" s="341"/>
      <c r="G531" s="80"/>
      <c r="H531" s="341"/>
      <c r="I531" s="760"/>
      <c r="J531" s="386"/>
      <c r="K531" s="386"/>
      <c r="L531" s="387"/>
    </row>
    <row r="532" spans="1:12" x14ac:dyDescent="0.2">
      <c r="A532" s="550"/>
      <c r="B532" s="50"/>
      <c r="C532" s="50">
        <v>560</v>
      </c>
      <c r="D532" s="50"/>
      <c r="E532" s="618"/>
      <c r="F532" s="333"/>
      <c r="G532" s="48"/>
      <c r="H532" s="333"/>
      <c r="I532" s="309" t="s">
        <v>303</v>
      </c>
      <c r="J532" s="77"/>
      <c r="K532" s="77"/>
      <c r="L532" s="240"/>
    </row>
    <row r="533" spans="1:12" x14ac:dyDescent="0.2">
      <c r="A533" s="550"/>
      <c r="B533" s="50"/>
      <c r="E533" s="618"/>
      <c r="F533" s="333"/>
      <c r="G533" s="48"/>
      <c r="H533" s="333"/>
      <c r="I533" s="28"/>
      <c r="J533" s="30"/>
      <c r="K533" s="30"/>
      <c r="L533" s="62"/>
    </row>
    <row r="534" spans="1:12" ht="22.5" x14ac:dyDescent="0.2">
      <c r="A534" s="550"/>
      <c r="B534" s="50"/>
      <c r="E534" s="620" t="s">
        <v>454</v>
      </c>
      <c r="F534" s="413"/>
      <c r="G534" s="356"/>
      <c r="H534" s="413"/>
      <c r="I534" s="426" t="s">
        <v>915</v>
      </c>
      <c r="J534" s="81"/>
      <c r="K534" s="81"/>
      <c r="L534" s="282"/>
    </row>
    <row r="535" spans="1:12" x14ac:dyDescent="0.2">
      <c r="A535" s="550"/>
      <c r="B535" s="50"/>
      <c r="E535" s="618"/>
      <c r="F535" s="333">
        <v>91</v>
      </c>
      <c r="G535" s="48"/>
      <c r="H535" s="333">
        <v>512</v>
      </c>
      <c r="I535" s="294" t="s">
        <v>21</v>
      </c>
      <c r="J535" s="60">
        <v>4000000</v>
      </c>
      <c r="K535" s="60"/>
      <c r="L535" s="60">
        <f>SUM(J535+K535)</f>
        <v>4000000</v>
      </c>
    </row>
    <row r="536" spans="1:12" x14ac:dyDescent="0.2">
      <c r="B536" s="50"/>
      <c r="D536" s="550"/>
      <c r="E536" s="618"/>
      <c r="F536" s="333"/>
      <c r="G536" s="56" t="s">
        <v>37</v>
      </c>
      <c r="H536" s="335"/>
      <c r="I536" s="242" t="s">
        <v>38</v>
      </c>
      <c r="J536" s="65">
        <f>SUM(J535)</f>
        <v>4000000</v>
      </c>
      <c r="K536" s="61"/>
      <c r="L536" s="60">
        <f>SUM(J536+K536)</f>
        <v>4000000</v>
      </c>
    </row>
    <row r="537" spans="1:12" x14ac:dyDescent="0.2">
      <c r="B537" s="50"/>
      <c r="D537" s="550"/>
      <c r="E537" s="618"/>
      <c r="F537" s="333"/>
      <c r="G537" s="48"/>
      <c r="H537" s="333"/>
      <c r="I537" s="251" t="s">
        <v>710</v>
      </c>
      <c r="J537" s="61">
        <f>SUM(J536:J536)</f>
        <v>4000000</v>
      </c>
      <c r="K537" s="61"/>
      <c r="L537" s="61">
        <f>SUM(L536:L536)</f>
        <v>4000000</v>
      </c>
    </row>
    <row r="538" spans="1:12" x14ac:dyDescent="0.2">
      <c r="A538" s="702"/>
      <c r="B538" s="703"/>
      <c r="C538" s="703"/>
      <c r="D538" s="682"/>
      <c r="E538" s="683"/>
      <c r="F538" s="465"/>
      <c r="G538" s="343"/>
      <c r="H538" s="704"/>
      <c r="I538" s="288"/>
      <c r="J538" s="30"/>
      <c r="K538" s="32"/>
      <c r="L538" s="62"/>
    </row>
    <row r="539" spans="1:12" x14ac:dyDescent="0.2">
      <c r="A539" s="50"/>
      <c r="B539" s="50"/>
      <c r="C539" s="50">
        <v>630</v>
      </c>
      <c r="D539" s="50"/>
      <c r="E539" s="618"/>
      <c r="F539" s="333"/>
      <c r="G539" s="48"/>
      <c r="H539" s="333"/>
      <c r="I539" s="309" t="s">
        <v>107</v>
      </c>
      <c r="J539" s="77"/>
      <c r="K539" s="77"/>
      <c r="L539" s="240"/>
    </row>
    <row r="540" spans="1:12" x14ac:dyDescent="0.2">
      <c r="B540" s="50"/>
      <c r="D540" s="550"/>
      <c r="E540" s="618"/>
      <c r="F540" s="333"/>
      <c r="G540" s="48"/>
      <c r="H540" s="333"/>
      <c r="I540" s="26"/>
      <c r="J540" s="30"/>
      <c r="K540" s="30"/>
      <c r="L540" s="62"/>
    </row>
    <row r="541" spans="1:12" x14ac:dyDescent="0.2">
      <c r="A541" s="550"/>
      <c r="B541" s="50"/>
      <c r="D541" s="550"/>
      <c r="E541" s="620" t="s">
        <v>454</v>
      </c>
      <c r="F541" s="413"/>
      <c r="G541" s="356"/>
      <c r="H541" s="413"/>
      <c r="I541" s="423" t="s">
        <v>916</v>
      </c>
      <c r="J541" s="283"/>
      <c r="K541" s="392"/>
      <c r="L541" s="58"/>
    </row>
    <row r="542" spans="1:12" x14ac:dyDescent="0.2">
      <c r="A542" s="550"/>
      <c r="B542" s="50"/>
      <c r="D542" s="550"/>
      <c r="E542" s="621"/>
      <c r="F542" s="464">
        <v>92</v>
      </c>
      <c r="G542" s="252"/>
      <c r="H542" s="464">
        <v>511</v>
      </c>
      <c r="I542" s="311" t="s">
        <v>20</v>
      </c>
      <c r="J542" s="65">
        <v>20000000</v>
      </c>
      <c r="K542" s="274"/>
      <c r="L542" s="60">
        <f>SUM(J542+K542)</f>
        <v>20000000</v>
      </c>
    </row>
    <row r="543" spans="1:12" x14ac:dyDescent="0.2">
      <c r="A543" s="550"/>
      <c r="B543" s="50"/>
      <c r="D543" s="550"/>
      <c r="E543" s="621"/>
      <c r="F543" s="464"/>
      <c r="G543" s="252"/>
      <c r="H543" s="464"/>
      <c r="I543" s="251" t="s">
        <v>710</v>
      </c>
      <c r="J543" s="57">
        <f>SUM(J542:J542)</f>
        <v>20000000</v>
      </c>
      <c r="K543" s="57"/>
      <c r="L543" s="57">
        <f>SUM(L542:L542)</f>
        <v>20000000</v>
      </c>
    </row>
    <row r="544" spans="1:12" x14ac:dyDescent="0.2">
      <c r="B544" s="550"/>
      <c r="D544" s="550"/>
      <c r="E544" s="621"/>
      <c r="F544" s="464"/>
      <c r="G544" s="276" t="s">
        <v>37</v>
      </c>
      <c r="H544" s="335"/>
      <c r="I544" s="311" t="s">
        <v>38</v>
      </c>
      <c r="J544" s="65">
        <f>SUM(J543-J545)</f>
        <v>7550000</v>
      </c>
      <c r="K544" s="60"/>
      <c r="L544" s="60">
        <f>SUM(J544+K544)</f>
        <v>7550000</v>
      </c>
    </row>
    <row r="545" spans="1:15" x14ac:dyDescent="0.2">
      <c r="B545" s="550"/>
      <c r="D545" s="550"/>
      <c r="E545" s="621"/>
      <c r="F545" s="464"/>
      <c r="G545" s="276" t="s">
        <v>113</v>
      </c>
      <c r="H545" s="335"/>
      <c r="I545" s="311" t="s">
        <v>280</v>
      </c>
      <c r="J545" s="65">
        <v>12450000</v>
      </c>
      <c r="K545" s="60"/>
      <c r="L545" s="60">
        <f>SUM(J545+K545)</f>
        <v>12450000</v>
      </c>
    </row>
    <row r="546" spans="1:15" x14ac:dyDescent="0.2">
      <c r="A546" s="734"/>
      <c r="B546" s="548"/>
      <c r="C546" s="197"/>
      <c r="D546" s="548"/>
      <c r="E546" s="618"/>
      <c r="F546" s="341"/>
      <c r="G546" s="80"/>
      <c r="H546" s="341"/>
      <c r="I546" s="757"/>
      <c r="J546" s="272"/>
      <c r="K546" s="272"/>
      <c r="L546" s="273"/>
    </row>
    <row r="547" spans="1:15" ht="33.75" x14ac:dyDescent="0.2">
      <c r="A547" s="734"/>
      <c r="B547" s="548"/>
      <c r="C547" s="197"/>
      <c r="D547" s="548"/>
      <c r="E547" s="620">
        <v>1102</v>
      </c>
      <c r="F547" s="463"/>
      <c r="G547" s="427"/>
      <c r="H547" s="485"/>
      <c r="I547" s="428" t="s">
        <v>910</v>
      </c>
      <c r="J547" s="386"/>
      <c r="K547" s="386"/>
      <c r="L547" s="387"/>
    </row>
    <row r="548" spans="1:15" x14ac:dyDescent="0.2">
      <c r="A548" s="734"/>
      <c r="B548" s="548"/>
      <c r="C548" s="197"/>
      <c r="D548" s="548"/>
      <c r="E548" s="618"/>
      <c r="F548" s="341">
        <v>93</v>
      </c>
      <c r="G548" s="80"/>
      <c r="H548" s="341">
        <v>511</v>
      </c>
      <c r="I548" s="297" t="s">
        <v>20</v>
      </c>
      <c r="J548" s="55">
        <v>25389007</v>
      </c>
      <c r="K548" s="218"/>
      <c r="L548" s="55">
        <f>SUM(J548:K548)</f>
        <v>25389007</v>
      </c>
    </row>
    <row r="549" spans="1:15" x14ac:dyDescent="0.2">
      <c r="A549" s="734"/>
      <c r="B549" s="548"/>
      <c r="C549" s="197"/>
      <c r="D549" s="548"/>
      <c r="E549" s="618"/>
      <c r="F549" s="341"/>
      <c r="G549" s="340" t="s">
        <v>37</v>
      </c>
      <c r="H549" s="486"/>
      <c r="I549" s="297" t="s">
        <v>38</v>
      </c>
      <c r="J549" s="55">
        <f>SUM(J551-J550)</f>
        <v>11171163.08</v>
      </c>
      <c r="K549" s="218"/>
      <c r="L549" s="55">
        <f>SUM(J549:K549)</f>
        <v>11171163.08</v>
      </c>
    </row>
    <row r="550" spans="1:15" x14ac:dyDescent="0.2">
      <c r="A550" s="734"/>
      <c r="B550" s="548"/>
      <c r="C550" s="197"/>
      <c r="D550" s="548"/>
      <c r="E550" s="618"/>
      <c r="F550" s="341"/>
      <c r="G550" s="340" t="s">
        <v>113</v>
      </c>
      <c r="H550" s="486"/>
      <c r="I550" s="297" t="s">
        <v>280</v>
      </c>
      <c r="J550" s="55">
        <v>14217843.92</v>
      </c>
      <c r="K550" s="218"/>
      <c r="L550" s="55">
        <f>SUM(J550:K550)</f>
        <v>14217843.92</v>
      </c>
    </row>
    <row r="551" spans="1:15" x14ac:dyDescent="0.2">
      <c r="A551" s="734"/>
      <c r="B551" s="548"/>
      <c r="C551" s="197"/>
      <c r="D551" s="548"/>
      <c r="E551" s="618"/>
      <c r="F551" s="341"/>
      <c r="G551" s="80"/>
      <c r="H551" s="341"/>
      <c r="I551" s="312" t="s">
        <v>710</v>
      </c>
      <c r="J551" s="218">
        <f>SUM(J548)</f>
        <v>25389007</v>
      </c>
      <c r="K551" s="218"/>
      <c r="L551" s="218">
        <f>SUM(J551:K551)</f>
        <v>25389007</v>
      </c>
    </row>
    <row r="552" spans="1:15" x14ac:dyDescent="0.2">
      <c r="A552" s="389"/>
      <c r="B552" s="459"/>
      <c r="C552" s="459"/>
      <c r="D552" s="552"/>
      <c r="E552" s="621"/>
      <c r="F552" s="464"/>
      <c r="G552" s="252"/>
      <c r="H552" s="493"/>
      <c r="I552" s="18"/>
      <c r="J552" s="30"/>
      <c r="K552" s="30"/>
      <c r="L552" s="62"/>
    </row>
    <row r="553" spans="1:15" x14ac:dyDescent="0.2">
      <c r="B553" s="50"/>
      <c r="C553" s="50">
        <v>620</v>
      </c>
      <c r="D553" s="551"/>
      <c r="E553" s="618"/>
      <c r="F553" s="333"/>
      <c r="G553" s="48"/>
      <c r="H553" s="335"/>
      <c r="I553" s="309" t="s">
        <v>105</v>
      </c>
      <c r="J553" s="348"/>
      <c r="K553" s="348"/>
      <c r="L553" s="58"/>
    </row>
    <row r="554" spans="1:15" x14ac:dyDescent="0.2">
      <c r="B554" s="50"/>
      <c r="D554" s="551"/>
      <c r="E554" s="618"/>
      <c r="F554" s="333"/>
      <c r="G554" s="48"/>
      <c r="H554" s="335"/>
      <c r="I554" s="255"/>
      <c r="J554" s="30"/>
      <c r="K554" s="30"/>
      <c r="L554" s="62"/>
    </row>
    <row r="555" spans="1:15" ht="22.5" x14ac:dyDescent="0.2">
      <c r="B555" s="50"/>
      <c r="D555" s="551"/>
      <c r="E555" s="620" t="s">
        <v>454</v>
      </c>
      <c r="F555" s="413"/>
      <c r="G555" s="356"/>
      <c r="H555" s="415"/>
      <c r="I555" s="358" t="s">
        <v>911</v>
      </c>
      <c r="J555" s="278"/>
      <c r="K555" s="278"/>
      <c r="L555" s="164"/>
    </row>
    <row r="556" spans="1:15" s="205" customFormat="1" x14ac:dyDescent="0.2">
      <c r="A556" s="768"/>
      <c r="B556" s="703"/>
      <c r="C556" s="703"/>
      <c r="D556" s="950"/>
      <c r="E556" s="683"/>
      <c r="F556" s="941" t="s">
        <v>1007</v>
      </c>
      <c r="G556" s="942"/>
      <c r="H556" s="943" t="s">
        <v>46</v>
      </c>
      <c r="I556" s="952" t="s">
        <v>10</v>
      </c>
      <c r="J556" s="947">
        <v>200000</v>
      </c>
      <c r="K556" s="947"/>
      <c r="L556" s="947">
        <f>SUM(J556:K556)</f>
        <v>200000</v>
      </c>
      <c r="M556" s="201"/>
      <c r="N556" s="203"/>
      <c r="O556" s="204"/>
    </row>
    <row r="557" spans="1:15" x14ac:dyDescent="0.2">
      <c r="B557" s="50"/>
      <c r="D557" s="551"/>
      <c r="E557" s="618"/>
      <c r="F557" s="333">
        <v>94</v>
      </c>
      <c r="G557" s="48"/>
      <c r="H557" s="334" t="s">
        <v>270</v>
      </c>
      <c r="I557" s="242" t="s">
        <v>20</v>
      </c>
      <c r="J557" s="60">
        <v>3275000</v>
      </c>
      <c r="K557" s="60"/>
      <c r="L557" s="60">
        <f>SUM(J557:K557)</f>
        <v>3275000</v>
      </c>
    </row>
    <row r="558" spans="1:15" x14ac:dyDescent="0.2">
      <c r="B558" s="50"/>
      <c r="D558" s="551"/>
      <c r="E558" s="618"/>
      <c r="F558" s="333"/>
      <c r="G558" s="56" t="s">
        <v>37</v>
      </c>
      <c r="H558" s="335"/>
      <c r="I558" s="242" t="s">
        <v>38</v>
      </c>
      <c r="J558" s="60">
        <f>SUM(J560-J559)</f>
        <v>1975000</v>
      </c>
      <c r="K558" s="60"/>
      <c r="L558" s="60">
        <f t="shared" ref="L558:L560" si="36">SUM(J558:K558)</f>
        <v>1975000</v>
      </c>
    </row>
    <row r="559" spans="1:15" x14ac:dyDescent="0.2">
      <c r="B559" s="50"/>
      <c r="D559" s="551"/>
      <c r="E559" s="618"/>
      <c r="F559" s="333"/>
      <c r="G559" s="340" t="s">
        <v>113</v>
      </c>
      <c r="H559" s="486"/>
      <c r="I559" s="297" t="s">
        <v>280</v>
      </c>
      <c r="J559" s="55">
        <v>1500000</v>
      </c>
      <c r="K559" s="61"/>
      <c r="L559" s="60">
        <f t="shared" si="36"/>
        <v>1500000</v>
      </c>
    </row>
    <row r="560" spans="1:15" x14ac:dyDescent="0.2">
      <c r="B560" s="50"/>
      <c r="D560" s="551"/>
      <c r="E560" s="618"/>
      <c r="F560" s="333"/>
      <c r="G560" s="48"/>
      <c r="H560" s="334"/>
      <c r="I560" s="251" t="s">
        <v>710</v>
      </c>
      <c r="J560" s="61">
        <f>SUM(J556:J557)</f>
        <v>3475000</v>
      </c>
      <c r="K560" s="61"/>
      <c r="L560" s="61">
        <f t="shared" si="36"/>
        <v>3475000</v>
      </c>
    </row>
    <row r="561" spans="1:15" x14ac:dyDescent="0.2">
      <c r="B561" s="50"/>
      <c r="D561" s="551"/>
      <c r="E561" s="618"/>
      <c r="F561" s="333"/>
      <c r="G561" s="48"/>
      <c r="H561" s="335"/>
      <c r="I561" s="255"/>
      <c r="J561" s="30"/>
      <c r="K561" s="30"/>
      <c r="L561" s="62"/>
    </row>
    <row r="562" spans="1:15" ht="22.5" x14ac:dyDescent="0.2">
      <c r="B562" s="50"/>
      <c r="D562" s="551"/>
      <c r="E562" s="620" t="s">
        <v>454</v>
      </c>
      <c r="F562" s="413"/>
      <c r="G562" s="356"/>
      <c r="H562" s="415"/>
      <c r="I562" s="358" t="s">
        <v>912</v>
      </c>
      <c r="J562" s="278"/>
      <c r="K562" s="278"/>
      <c r="L562" s="164"/>
    </row>
    <row r="563" spans="1:15" x14ac:dyDescent="0.2">
      <c r="B563" s="50"/>
      <c r="D563" s="551"/>
      <c r="E563" s="618"/>
      <c r="F563" s="333">
        <v>95</v>
      </c>
      <c r="G563" s="48"/>
      <c r="H563" s="334" t="s">
        <v>270</v>
      </c>
      <c r="I563" s="242" t="s">
        <v>20</v>
      </c>
      <c r="J563" s="60">
        <v>2380000</v>
      </c>
      <c r="K563" s="60"/>
      <c r="L563" s="60">
        <f>SUM(J563:K563)</f>
        <v>2380000</v>
      </c>
    </row>
    <row r="564" spans="1:15" x14ac:dyDescent="0.2">
      <c r="B564" s="50"/>
      <c r="D564" s="551"/>
      <c r="E564" s="618"/>
      <c r="F564" s="333"/>
      <c r="G564" s="56" t="s">
        <v>37</v>
      </c>
      <c r="H564" s="335"/>
      <c r="I564" s="242" t="s">
        <v>38</v>
      </c>
      <c r="J564" s="60">
        <f>SUM(J563)</f>
        <v>2380000</v>
      </c>
      <c r="K564" s="60"/>
      <c r="L564" s="60">
        <f>SUM(J564:K564)</f>
        <v>2380000</v>
      </c>
    </row>
    <row r="565" spans="1:15" x14ac:dyDescent="0.2">
      <c r="B565" s="50"/>
      <c r="D565" s="551"/>
      <c r="E565" s="618"/>
      <c r="F565" s="333"/>
      <c r="G565" s="48"/>
      <c r="H565" s="334"/>
      <c r="I565" s="251" t="s">
        <v>710</v>
      </c>
      <c r="J565" s="61">
        <f>SUM(J563)</f>
        <v>2380000</v>
      </c>
      <c r="K565" s="61"/>
      <c r="L565" s="61">
        <f>SUM(J565:K565)</f>
        <v>2380000</v>
      </c>
    </row>
    <row r="566" spans="1:15" x14ac:dyDescent="0.2">
      <c r="B566" s="50"/>
      <c r="D566" s="551"/>
      <c r="E566" s="618"/>
      <c r="F566" s="333"/>
      <c r="G566" s="48"/>
      <c r="H566" s="335"/>
      <c r="I566" s="255"/>
      <c r="J566" s="30"/>
      <c r="K566" s="30"/>
      <c r="L566" s="62"/>
    </row>
    <row r="567" spans="1:15" ht="22.5" x14ac:dyDescent="0.2">
      <c r="B567" s="50"/>
      <c r="D567" s="551"/>
      <c r="E567" s="620" t="s">
        <v>454</v>
      </c>
      <c r="F567" s="413"/>
      <c r="G567" s="356"/>
      <c r="H567" s="415"/>
      <c r="I567" s="358" t="s">
        <v>913</v>
      </c>
      <c r="J567" s="278"/>
      <c r="K567" s="278"/>
      <c r="L567" s="164"/>
    </row>
    <row r="568" spans="1:15" x14ac:dyDescent="0.2">
      <c r="B568" s="50"/>
      <c r="D568" s="551"/>
      <c r="E568" s="618"/>
      <c r="F568" s="333">
        <v>96</v>
      </c>
      <c r="G568" s="48"/>
      <c r="H568" s="334" t="s">
        <v>270</v>
      </c>
      <c r="I568" s="242" t="s">
        <v>20</v>
      </c>
      <c r="J568" s="60">
        <v>748000</v>
      </c>
      <c r="K568" s="60"/>
      <c r="L568" s="60">
        <f>SUM(J568:K568)</f>
        <v>748000</v>
      </c>
    </row>
    <row r="569" spans="1:15" x14ac:dyDescent="0.2">
      <c r="B569" s="50"/>
      <c r="D569" s="551"/>
      <c r="E569" s="618"/>
      <c r="F569" s="333"/>
      <c r="G569" s="56" t="s">
        <v>37</v>
      </c>
      <c r="H569" s="335"/>
      <c r="I569" s="242" t="s">
        <v>38</v>
      </c>
      <c r="J569" s="60">
        <f>SUM(J568)</f>
        <v>748000</v>
      </c>
      <c r="K569" s="60"/>
      <c r="L569" s="60">
        <f>SUM(J569:K569)</f>
        <v>748000</v>
      </c>
    </row>
    <row r="570" spans="1:15" x14ac:dyDescent="0.2">
      <c r="B570" s="50"/>
      <c r="D570" s="551"/>
      <c r="E570" s="618"/>
      <c r="F570" s="333"/>
      <c r="G570" s="48"/>
      <c r="H570" s="334"/>
      <c r="I570" s="251" t="s">
        <v>710</v>
      </c>
      <c r="J570" s="61">
        <f>SUM(J568)</f>
        <v>748000</v>
      </c>
      <c r="K570" s="61"/>
      <c r="L570" s="61">
        <f>SUM(J570:K570)</f>
        <v>748000</v>
      </c>
    </row>
    <row r="571" spans="1:15" x14ac:dyDescent="0.2">
      <c r="B571" s="50"/>
      <c r="D571" s="551"/>
      <c r="E571" s="618"/>
      <c r="F571" s="333"/>
      <c r="G571" s="48"/>
      <c r="H571" s="335"/>
      <c r="I571" s="255"/>
      <c r="J571" s="30"/>
    </row>
    <row r="572" spans="1:15" ht="22.5" x14ac:dyDescent="0.2">
      <c r="B572" s="50"/>
      <c r="D572" s="551"/>
      <c r="E572" s="620" t="s">
        <v>454</v>
      </c>
      <c r="F572" s="413"/>
      <c r="G572" s="356"/>
      <c r="H572" s="415"/>
      <c r="I572" s="358" t="s">
        <v>917</v>
      </c>
      <c r="J572" s="278"/>
      <c r="K572" s="278"/>
      <c r="L572" s="164"/>
    </row>
    <row r="573" spans="1:15" s="205" customFormat="1" x14ac:dyDescent="0.2">
      <c r="A573" s="768"/>
      <c r="B573" s="703"/>
      <c r="C573" s="703"/>
      <c r="D573" s="950"/>
      <c r="E573" s="683"/>
      <c r="F573" s="941" t="s">
        <v>1006</v>
      </c>
      <c r="G573" s="942"/>
      <c r="H573" s="943" t="s">
        <v>46</v>
      </c>
      <c r="I573" s="952" t="s">
        <v>10</v>
      </c>
      <c r="J573" s="947">
        <v>200000</v>
      </c>
      <c r="K573" s="947"/>
      <c r="L573" s="947">
        <f>SUM(J573:K573)</f>
        <v>200000</v>
      </c>
      <c r="M573" s="201"/>
      <c r="N573" s="203"/>
      <c r="O573" s="204"/>
    </row>
    <row r="574" spans="1:15" x14ac:dyDescent="0.2">
      <c r="B574" s="50"/>
      <c r="D574" s="551"/>
      <c r="E574" s="618"/>
      <c r="F574" s="333">
        <v>97</v>
      </c>
      <c r="G574" s="48"/>
      <c r="H574" s="334" t="s">
        <v>270</v>
      </c>
      <c r="I574" s="242" t="s">
        <v>20</v>
      </c>
      <c r="J574" s="60">
        <v>2054000</v>
      </c>
      <c r="K574" s="60"/>
      <c r="L574" s="60">
        <f>SUM(J574:K574)</f>
        <v>2054000</v>
      </c>
    </row>
    <row r="575" spans="1:15" x14ac:dyDescent="0.2">
      <c r="B575" s="50"/>
      <c r="D575" s="551"/>
      <c r="E575" s="618"/>
      <c r="F575" s="333"/>
      <c r="G575" s="56" t="s">
        <v>37</v>
      </c>
      <c r="H575" s="335"/>
      <c r="I575" s="242" t="s">
        <v>38</v>
      </c>
      <c r="J575" s="60">
        <f>SUM(J573:J574)</f>
        <v>2254000</v>
      </c>
      <c r="K575" s="60"/>
      <c r="L575" s="60">
        <f>SUM(J575:K575)</f>
        <v>2254000</v>
      </c>
    </row>
    <row r="576" spans="1:15" x14ac:dyDescent="0.2">
      <c r="B576" s="50"/>
      <c r="D576" s="551"/>
      <c r="E576" s="618"/>
      <c r="F576" s="333"/>
      <c r="G576" s="48"/>
      <c r="H576" s="334"/>
      <c r="I576" s="251" t="s">
        <v>710</v>
      </c>
      <c r="J576" s="61">
        <f>SUM(J575)</f>
        <v>2254000</v>
      </c>
      <c r="K576" s="61"/>
      <c r="L576" s="61">
        <f>SUM(L575)</f>
        <v>2254000</v>
      </c>
    </row>
    <row r="577" spans="2:12" x14ac:dyDescent="0.2">
      <c r="B577" s="50"/>
      <c r="D577" s="551"/>
      <c r="E577" s="618"/>
      <c r="F577" s="333"/>
      <c r="G577" s="48"/>
      <c r="H577" s="334"/>
      <c r="I577" s="761"/>
      <c r="J577" s="410"/>
      <c r="K577" s="762"/>
      <c r="L577" s="410"/>
    </row>
    <row r="578" spans="2:12" ht="22.5" x14ac:dyDescent="0.2">
      <c r="B578" s="50"/>
      <c r="D578" s="551"/>
      <c r="E578" s="620" t="s">
        <v>454</v>
      </c>
      <c r="F578" s="413"/>
      <c r="G578" s="356"/>
      <c r="H578" s="415"/>
      <c r="I578" s="358" t="s">
        <v>918</v>
      </c>
      <c r="J578" s="247"/>
      <c r="K578" s="247"/>
      <c r="L578" s="248"/>
    </row>
    <row r="579" spans="2:12" x14ac:dyDescent="0.2">
      <c r="B579" s="50"/>
      <c r="D579" s="551"/>
      <c r="E579" s="618"/>
      <c r="F579" s="333">
        <v>98</v>
      </c>
      <c r="G579" s="48"/>
      <c r="H579" s="334" t="s">
        <v>270</v>
      </c>
      <c r="I579" s="242" t="s">
        <v>20</v>
      </c>
      <c r="J579" s="60">
        <v>500000</v>
      </c>
      <c r="K579" s="60"/>
      <c r="L579" s="60">
        <f>SUM(J579:K579)</f>
        <v>500000</v>
      </c>
    </row>
    <row r="580" spans="2:12" x14ac:dyDescent="0.2">
      <c r="B580" s="50"/>
      <c r="D580" s="551"/>
      <c r="E580" s="618"/>
      <c r="F580" s="333"/>
      <c r="G580" s="56" t="s">
        <v>37</v>
      </c>
      <c r="H580" s="335"/>
      <c r="I580" s="242" t="s">
        <v>38</v>
      </c>
      <c r="J580" s="61">
        <f>SUM(J579:J579)</f>
        <v>500000</v>
      </c>
      <c r="K580" s="61"/>
      <c r="L580" s="61">
        <f>SUM(J579:K579)</f>
        <v>500000</v>
      </c>
    </row>
    <row r="581" spans="2:12" x14ac:dyDescent="0.2">
      <c r="B581" s="50"/>
      <c r="D581" s="551"/>
      <c r="E581" s="618"/>
      <c r="F581" s="333"/>
      <c r="G581" s="48"/>
      <c r="H581" s="334"/>
      <c r="I581" s="251" t="s">
        <v>710</v>
      </c>
      <c r="J581" s="61">
        <f>SUM(J580)</f>
        <v>500000</v>
      </c>
      <c r="K581" s="61"/>
      <c r="L581" s="61">
        <f>SUM(L580)</f>
        <v>500000</v>
      </c>
    </row>
    <row r="582" spans="2:12" x14ac:dyDescent="0.2">
      <c r="B582" s="50"/>
      <c r="D582" s="551"/>
      <c r="E582" s="618"/>
      <c r="F582" s="333"/>
      <c r="G582" s="48"/>
      <c r="H582" s="334"/>
      <c r="I582" s="18"/>
      <c r="J582" s="30"/>
      <c r="K582" s="30"/>
      <c r="L582" s="62"/>
    </row>
    <row r="583" spans="2:12" ht="22.5" x14ac:dyDescent="0.2">
      <c r="B583" s="50"/>
      <c r="D583" s="551"/>
      <c r="E583" s="620" t="s">
        <v>454</v>
      </c>
      <c r="F583" s="413"/>
      <c r="G583" s="356"/>
      <c r="H583" s="487"/>
      <c r="I583" s="903" t="s">
        <v>919</v>
      </c>
      <c r="J583" s="393"/>
      <c r="K583" s="393"/>
      <c r="L583" s="394"/>
    </row>
    <row r="584" spans="2:12" x14ac:dyDescent="0.2">
      <c r="B584" s="50"/>
      <c r="D584" s="551"/>
      <c r="E584" s="618"/>
      <c r="F584" s="333">
        <v>99</v>
      </c>
      <c r="G584" s="48"/>
      <c r="H584" s="488" t="s">
        <v>270</v>
      </c>
      <c r="I584" s="299" t="s">
        <v>20</v>
      </c>
      <c r="J584" s="65">
        <v>11550000</v>
      </c>
      <c r="K584" s="65"/>
      <c r="L584" s="65">
        <f>SUM(J584:K584)</f>
        <v>11550000</v>
      </c>
    </row>
    <row r="585" spans="2:12" x14ac:dyDescent="0.2">
      <c r="B585" s="50"/>
      <c r="D585" s="551"/>
      <c r="E585" s="618"/>
      <c r="F585" s="333"/>
      <c r="G585" s="279" t="s">
        <v>37</v>
      </c>
      <c r="H585" s="335"/>
      <c r="I585" s="299" t="s">
        <v>38</v>
      </c>
      <c r="J585" s="65">
        <f>SUM(J584:J584)</f>
        <v>11550000</v>
      </c>
      <c r="K585" s="65"/>
      <c r="L585" s="65">
        <f>SUM(J584:K584)</f>
        <v>11550000</v>
      </c>
    </row>
    <row r="586" spans="2:12" x14ac:dyDescent="0.2">
      <c r="B586" s="50"/>
      <c r="D586" s="551"/>
      <c r="E586" s="618"/>
      <c r="F586" s="333"/>
      <c r="G586" s="48"/>
      <c r="H586" s="489"/>
      <c r="I586" s="313" t="s">
        <v>710</v>
      </c>
      <c r="J586" s="57">
        <f>SUM(J585)</f>
        <v>11550000</v>
      </c>
      <c r="K586" s="57"/>
      <c r="L586" s="280">
        <f>SUM(J585:K585)</f>
        <v>11550000</v>
      </c>
    </row>
    <row r="587" spans="2:12" x14ac:dyDescent="0.2">
      <c r="B587" s="50"/>
      <c r="D587" s="551"/>
      <c r="E587" s="618"/>
      <c r="F587" s="333"/>
      <c r="G587" s="48"/>
      <c r="H587" s="489"/>
      <c r="I587" s="763"/>
      <c r="J587" s="246"/>
      <c r="K587" s="246"/>
      <c r="L587" s="764"/>
    </row>
    <row r="588" spans="2:12" ht="33.75" x14ac:dyDescent="0.2">
      <c r="B588" s="50"/>
      <c r="D588" s="551"/>
      <c r="E588" s="620" t="s">
        <v>454</v>
      </c>
      <c r="F588" s="413"/>
      <c r="G588" s="356"/>
      <c r="H588" s="487"/>
      <c r="I588" s="903" t="s">
        <v>920</v>
      </c>
      <c r="J588" s="393"/>
      <c r="K588" s="393"/>
      <c r="L588" s="394"/>
    </row>
    <row r="589" spans="2:12" x14ac:dyDescent="0.2">
      <c r="B589" s="50"/>
      <c r="D589" s="551"/>
      <c r="E589" s="618"/>
      <c r="F589" s="333">
        <v>100</v>
      </c>
      <c r="G589" s="48"/>
      <c r="H589" s="488" t="s">
        <v>270</v>
      </c>
      <c r="I589" s="299" t="s">
        <v>20</v>
      </c>
      <c r="J589" s="65">
        <v>1000000</v>
      </c>
      <c r="K589" s="65"/>
      <c r="L589" s="65">
        <f>SUM(J589:K589)</f>
        <v>1000000</v>
      </c>
    </row>
    <row r="590" spans="2:12" x14ac:dyDescent="0.2">
      <c r="B590" s="50"/>
      <c r="D590" s="551"/>
      <c r="E590" s="618"/>
      <c r="F590" s="333"/>
      <c r="G590" s="279" t="s">
        <v>37</v>
      </c>
      <c r="H590" s="335"/>
      <c r="I590" s="299" t="s">
        <v>38</v>
      </c>
      <c r="J590" s="65">
        <f>SUM(J589:J589)</f>
        <v>1000000</v>
      </c>
      <c r="K590" s="65"/>
      <c r="L590" s="65">
        <f>SUM(J589:K589)</f>
        <v>1000000</v>
      </c>
    </row>
    <row r="591" spans="2:12" x14ac:dyDescent="0.2">
      <c r="B591" s="50"/>
      <c r="D591" s="551"/>
      <c r="E591" s="618"/>
      <c r="F591" s="333"/>
      <c r="G591" s="48"/>
      <c r="H591" s="489"/>
      <c r="I591" s="313" t="s">
        <v>710</v>
      </c>
      <c r="J591" s="57">
        <f>SUM(J590)</f>
        <v>1000000</v>
      </c>
      <c r="K591" s="57"/>
      <c r="L591" s="280">
        <f>SUM(J590:K590)</f>
        <v>1000000</v>
      </c>
    </row>
    <row r="592" spans="2:12" x14ac:dyDescent="0.2">
      <c r="B592" s="50"/>
      <c r="D592" s="550"/>
      <c r="E592" s="618"/>
      <c r="F592" s="333"/>
      <c r="G592" s="48"/>
      <c r="H592" s="489"/>
      <c r="I592" s="763"/>
      <c r="J592" s="246"/>
      <c r="K592" s="246"/>
      <c r="L592" s="764"/>
    </row>
    <row r="593" spans="1:15" ht="22.5" x14ac:dyDescent="0.2">
      <c r="B593" s="50"/>
      <c r="D593" s="550"/>
      <c r="E593" s="620" t="s">
        <v>454</v>
      </c>
      <c r="F593" s="413"/>
      <c r="G593" s="356"/>
      <c r="H593" s="415"/>
      <c r="I593" s="361" t="s">
        <v>921</v>
      </c>
      <c r="J593" s="281"/>
      <c r="K593" s="81"/>
      <c r="L593" s="282"/>
    </row>
    <row r="594" spans="1:15" x14ac:dyDescent="0.2">
      <c r="B594" s="50"/>
      <c r="D594" s="550"/>
      <c r="E594" s="618"/>
      <c r="F594" s="333">
        <v>101</v>
      </c>
      <c r="G594" s="48"/>
      <c r="H594" s="334" t="s">
        <v>270</v>
      </c>
      <c r="I594" s="242" t="s">
        <v>20</v>
      </c>
      <c r="J594" s="65">
        <v>100000</v>
      </c>
      <c r="K594" s="61"/>
      <c r="L594" s="60">
        <f>SUM(J594:K594)</f>
        <v>100000</v>
      </c>
    </row>
    <row r="595" spans="1:15" x14ac:dyDescent="0.2">
      <c r="B595" s="50"/>
      <c r="D595" s="550"/>
      <c r="E595" s="618"/>
      <c r="F595" s="333"/>
      <c r="G595" s="56" t="s">
        <v>37</v>
      </c>
      <c r="H595" s="335"/>
      <c r="I595" s="242" t="s">
        <v>38</v>
      </c>
      <c r="J595" s="65">
        <f>SUM(J594:J594)</f>
        <v>100000</v>
      </c>
      <c r="K595" s="61"/>
      <c r="L595" s="60">
        <f>SUM(J594:K594)</f>
        <v>100000</v>
      </c>
    </row>
    <row r="596" spans="1:15" x14ac:dyDescent="0.2">
      <c r="B596" s="50"/>
      <c r="D596" s="550"/>
      <c r="E596" s="618"/>
      <c r="F596" s="333"/>
      <c r="G596" s="48"/>
      <c r="H596" s="334"/>
      <c r="I596" s="251" t="s">
        <v>710</v>
      </c>
      <c r="J596" s="57">
        <f>SUM(J595)</f>
        <v>100000</v>
      </c>
      <c r="K596" s="61"/>
      <c r="L596" s="61">
        <f>SUM(L595)</f>
        <v>100000</v>
      </c>
    </row>
    <row r="597" spans="1:15" x14ac:dyDescent="0.2">
      <c r="B597" s="50"/>
      <c r="D597" s="550"/>
      <c r="E597" s="618"/>
      <c r="F597" s="333"/>
      <c r="G597" s="48"/>
      <c r="H597" s="334"/>
      <c r="I597" s="26"/>
      <c r="J597" s="246"/>
      <c r="K597" s="30"/>
      <c r="L597" s="62"/>
    </row>
    <row r="598" spans="1:15" ht="22.5" x14ac:dyDescent="0.2">
      <c r="B598" s="50"/>
      <c r="D598" s="550"/>
      <c r="E598" s="620" t="s">
        <v>454</v>
      </c>
      <c r="F598" s="413"/>
      <c r="G598" s="356"/>
      <c r="H598" s="415"/>
      <c r="I598" s="423" t="s">
        <v>955</v>
      </c>
      <c r="J598" s="283"/>
      <c r="K598" s="348"/>
      <c r="L598" s="58"/>
    </row>
    <row r="599" spans="1:15" s="205" customFormat="1" x14ac:dyDescent="0.2">
      <c r="A599" s="768"/>
      <c r="B599" s="703"/>
      <c r="C599" s="703"/>
      <c r="D599" s="702"/>
      <c r="E599" s="683"/>
      <c r="F599" s="941" t="s">
        <v>1005</v>
      </c>
      <c r="G599" s="942"/>
      <c r="H599" s="943" t="s">
        <v>46</v>
      </c>
      <c r="I599" s="952" t="s">
        <v>10</v>
      </c>
      <c r="J599" s="947">
        <v>200000</v>
      </c>
      <c r="K599" s="947"/>
      <c r="L599" s="947">
        <f>SUM(J599:K599)</f>
        <v>200000</v>
      </c>
      <c r="M599" s="201"/>
      <c r="N599" s="203"/>
      <c r="O599" s="204"/>
    </row>
    <row r="600" spans="1:15" x14ac:dyDescent="0.2">
      <c r="B600" s="50"/>
      <c r="D600" s="550"/>
      <c r="E600" s="618"/>
      <c r="F600" s="333">
        <v>102</v>
      </c>
      <c r="G600" s="48"/>
      <c r="H600" s="334" t="s">
        <v>270</v>
      </c>
      <c r="I600" s="242" t="s">
        <v>20</v>
      </c>
      <c r="J600" s="65">
        <v>22060000</v>
      </c>
      <c r="K600" s="61"/>
      <c r="L600" s="60">
        <f>SUM(J600:K600)</f>
        <v>22060000</v>
      </c>
    </row>
    <row r="601" spans="1:15" x14ac:dyDescent="0.2">
      <c r="B601" s="50"/>
      <c r="D601" s="550"/>
      <c r="E601" s="618"/>
      <c r="F601" s="333"/>
      <c r="G601" s="56" t="s">
        <v>37</v>
      </c>
      <c r="H601" s="335"/>
      <c r="I601" s="242" t="s">
        <v>38</v>
      </c>
      <c r="J601" s="65">
        <f>SUM(J599:J600)</f>
        <v>22260000</v>
      </c>
      <c r="K601" s="61"/>
      <c r="L601" s="60">
        <f>SUM(J601:K601)</f>
        <v>22260000</v>
      </c>
    </row>
    <row r="602" spans="1:15" x14ac:dyDescent="0.2">
      <c r="B602" s="50"/>
      <c r="D602" s="550"/>
      <c r="E602" s="618"/>
      <c r="F602" s="333"/>
      <c r="G602" s="48"/>
      <c r="H602" s="334"/>
      <c r="I602" s="251" t="s">
        <v>710</v>
      </c>
      <c r="J602" s="57">
        <f>SUM(J601)</f>
        <v>22260000</v>
      </c>
      <c r="K602" s="61"/>
      <c r="L602" s="61">
        <f>SUM(L601)</f>
        <v>22260000</v>
      </c>
    </row>
    <row r="603" spans="1:15" x14ac:dyDescent="0.2">
      <c r="B603" s="50"/>
      <c r="D603" s="550"/>
      <c r="E603" s="618"/>
      <c r="F603" s="333"/>
      <c r="G603" s="48"/>
      <c r="H603" s="334"/>
      <c r="I603" s="26"/>
      <c r="J603" s="246"/>
      <c r="K603" s="30"/>
      <c r="L603" s="62"/>
    </row>
    <row r="604" spans="1:15" ht="22.5" x14ac:dyDescent="0.2">
      <c r="B604" s="50"/>
      <c r="D604" s="550"/>
      <c r="E604" s="620" t="s">
        <v>454</v>
      </c>
      <c r="F604" s="413"/>
      <c r="G604" s="356"/>
      <c r="H604" s="415"/>
      <c r="I604" s="423" t="s">
        <v>922</v>
      </c>
      <c r="J604" s="283"/>
      <c r="K604" s="348"/>
      <c r="L604" s="58"/>
    </row>
    <row r="605" spans="1:15" x14ac:dyDescent="0.2">
      <c r="B605" s="50"/>
      <c r="D605" s="550"/>
      <c r="E605" s="618"/>
      <c r="F605" s="333">
        <v>103</v>
      </c>
      <c r="G605" s="48"/>
      <c r="H605" s="334" t="s">
        <v>270</v>
      </c>
      <c r="I605" s="242" t="s">
        <v>20</v>
      </c>
      <c r="J605" s="65">
        <v>1950000</v>
      </c>
      <c r="K605" s="60"/>
      <c r="L605" s="60">
        <f>SUM(J605:K605)</f>
        <v>1950000</v>
      </c>
    </row>
    <row r="606" spans="1:15" x14ac:dyDescent="0.2">
      <c r="B606" s="50"/>
      <c r="D606" s="550"/>
      <c r="E606" s="618"/>
      <c r="F606" s="333"/>
      <c r="G606" s="56" t="s">
        <v>37</v>
      </c>
      <c r="H606" s="335"/>
      <c r="I606" s="242" t="s">
        <v>38</v>
      </c>
      <c r="J606" s="65">
        <f>SUM(J605)</f>
        <v>1950000</v>
      </c>
      <c r="K606" s="60"/>
      <c r="L606" s="60">
        <f>SUM(J605:K605)</f>
        <v>1950000</v>
      </c>
    </row>
    <row r="607" spans="1:15" x14ac:dyDescent="0.2">
      <c r="B607" s="50"/>
      <c r="D607" s="550"/>
      <c r="E607" s="618"/>
      <c r="F607" s="333"/>
      <c r="G607" s="48"/>
      <c r="H607" s="334"/>
      <c r="I607" s="251" t="s">
        <v>710</v>
      </c>
      <c r="J607" s="57">
        <f>SUM(J606)</f>
        <v>1950000</v>
      </c>
      <c r="K607" s="61"/>
      <c r="L607" s="61">
        <f>SUM(L606)</f>
        <v>1950000</v>
      </c>
    </row>
    <row r="608" spans="1:15" x14ac:dyDescent="0.2">
      <c r="B608" s="50"/>
      <c r="D608" s="550"/>
      <c r="E608" s="618"/>
      <c r="F608" s="333"/>
      <c r="G608" s="48"/>
      <c r="H608" s="334"/>
      <c r="I608" s="26"/>
      <c r="J608" s="246"/>
      <c r="K608" s="30"/>
      <c r="L608" s="62"/>
    </row>
    <row r="609" spans="1:15" ht="22.5" x14ac:dyDescent="0.2">
      <c r="B609" s="50"/>
      <c r="D609" s="550"/>
      <c r="E609" s="620" t="s">
        <v>454</v>
      </c>
      <c r="F609" s="413"/>
      <c r="G609" s="356"/>
      <c r="H609" s="415"/>
      <c r="I609" s="423" t="s">
        <v>923</v>
      </c>
      <c r="J609" s="283"/>
      <c r="K609" s="348"/>
      <c r="L609" s="58"/>
    </row>
    <row r="610" spans="1:15" x14ac:dyDescent="0.2">
      <c r="B610" s="50"/>
      <c r="D610" s="550"/>
      <c r="E610" s="618"/>
      <c r="F610" s="333">
        <v>104</v>
      </c>
      <c r="G610" s="48"/>
      <c r="H610" s="334" t="s">
        <v>270</v>
      </c>
      <c r="I610" s="242" t="s">
        <v>20</v>
      </c>
      <c r="J610" s="65">
        <v>4500000</v>
      </c>
      <c r="K610" s="60"/>
      <c r="L610" s="60">
        <f>SUM(J610:K610)</f>
        <v>4500000</v>
      </c>
    </row>
    <row r="611" spans="1:15" x14ac:dyDescent="0.2">
      <c r="B611" s="50"/>
      <c r="D611" s="550"/>
      <c r="E611" s="618"/>
      <c r="F611" s="333"/>
      <c r="G611" s="56" t="s">
        <v>37</v>
      </c>
      <c r="H611" s="335"/>
      <c r="I611" s="242" t="s">
        <v>38</v>
      </c>
      <c r="J611" s="65">
        <f>SUM(J610)</f>
        <v>4500000</v>
      </c>
      <c r="K611" s="60"/>
      <c r="L611" s="60">
        <f>SUM(J610:K610)</f>
        <v>4500000</v>
      </c>
    </row>
    <row r="612" spans="1:15" x14ac:dyDescent="0.2">
      <c r="B612" s="50"/>
      <c r="D612" s="550"/>
      <c r="E612" s="618"/>
      <c r="F612" s="333"/>
      <c r="G612" s="48"/>
      <c r="H612" s="334"/>
      <c r="I612" s="251" t="s">
        <v>710</v>
      </c>
      <c r="J612" s="57">
        <f>SUM(J611)</f>
        <v>4500000</v>
      </c>
      <c r="K612" s="61"/>
      <c r="L612" s="61">
        <f>SUM(L611)</f>
        <v>4500000</v>
      </c>
    </row>
    <row r="613" spans="1:15" x14ac:dyDescent="0.2">
      <c r="B613" s="50"/>
      <c r="D613" s="550"/>
      <c r="E613" s="618"/>
      <c r="F613" s="333"/>
      <c r="G613" s="48"/>
      <c r="H613" s="334"/>
      <c r="I613" s="18"/>
      <c r="J613" s="246"/>
      <c r="K613" s="30"/>
      <c r="L613" s="62"/>
    </row>
    <row r="614" spans="1:15" x14ac:dyDescent="0.2">
      <c r="B614" s="50"/>
      <c r="D614" s="550"/>
      <c r="E614" s="620" t="s">
        <v>454</v>
      </c>
      <c r="F614" s="413"/>
      <c r="G614" s="356"/>
      <c r="H614" s="415"/>
      <c r="I614" s="361" t="s">
        <v>924</v>
      </c>
      <c r="J614" s="281"/>
      <c r="K614" s="81"/>
      <c r="L614" s="282"/>
    </row>
    <row r="615" spans="1:15" s="205" customFormat="1" x14ac:dyDescent="0.2">
      <c r="A615" s="768"/>
      <c r="B615" s="703"/>
      <c r="C615" s="703"/>
      <c r="D615" s="702"/>
      <c r="E615" s="683"/>
      <c r="F615" s="941" t="s">
        <v>1004</v>
      </c>
      <c r="G615" s="942"/>
      <c r="H615" s="943" t="s">
        <v>46</v>
      </c>
      <c r="I615" s="952" t="s">
        <v>10</v>
      </c>
      <c r="J615" s="947">
        <v>400000</v>
      </c>
      <c r="K615" s="947"/>
      <c r="L615" s="947">
        <f>SUM(J615:K615)</f>
        <v>400000</v>
      </c>
      <c r="M615" s="201"/>
      <c r="N615" s="203"/>
      <c r="O615" s="204"/>
    </row>
    <row r="616" spans="1:15" x14ac:dyDescent="0.2">
      <c r="B616" s="50"/>
      <c r="D616" s="550"/>
      <c r="E616" s="618"/>
      <c r="F616" s="333">
        <v>105</v>
      </c>
      <c r="G616" s="48"/>
      <c r="H616" s="334" t="s">
        <v>270</v>
      </c>
      <c r="I616" s="242" t="s">
        <v>20</v>
      </c>
      <c r="J616" s="65">
        <v>240400000</v>
      </c>
      <c r="K616" s="60"/>
      <c r="L616" s="60">
        <f>SUM(J616:K616)</f>
        <v>240400000</v>
      </c>
    </row>
    <row r="617" spans="1:15" x14ac:dyDescent="0.2">
      <c r="B617" s="50"/>
      <c r="D617" s="550"/>
      <c r="E617" s="618"/>
      <c r="F617" s="333"/>
      <c r="G617" s="56" t="s">
        <v>37</v>
      </c>
      <c r="H617" s="335"/>
      <c r="I617" s="242" t="s">
        <v>38</v>
      </c>
      <c r="J617" s="65">
        <v>120800000</v>
      </c>
      <c r="K617" s="60"/>
      <c r="L617" s="60">
        <f>SUM(J617:K617)</f>
        <v>120800000</v>
      </c>
    </row>
    <row r="618" spans="1:15" x14ac:dyDescent="0.2">
      <c r="B618" s="50"/>
      <c r="D618" s="550"/>
      <c r="E618" s="618"/>
      <c r="F618" s="333"/>
      <c r="G618" s="56" t="s">
        <v>673</v>
      </c>
      <c r="H618" s="335"/>
      <c r="I618" s="242" t="s">
        <v>674</v>
      </c>
      <c r="J618" s="65">
        <v>120000000</v>
      </c>
      <c r="K618" s="60"/>
      <c r="L618" s="60">
        <f>SUM(J618:K618)</f>
        <v>120000000</v>
      </c>
    </row>
    <row r="619" spans="1:15" x14ac:dyDescent="0.2">
      <c r="B619" s="50"/>
      <c r="D619" s="550"/>
      <c r="E619" s="618"/>
      <c r="F619" s="333"/>
      <c r="G619" s="48"/>
      <c r="H619" s="334"/>
      <c r="I619" s="251" t="s">
        <v>710</v>
      </c>
      <c r="J619" s="57">
        <f>SUM(J617:J618)</f>
        <v>240800000</v>
      </c>
      <c r="K619" s="61"/>
      <c r="L619" s="61">
        <f>SUM(J619:K619)</f>
        <v>240800000</v>
      </c>
    </row>
    <row r="620" spans="1:15" x14ac:dyDescent="0.2">
      <c r="B620" s="50"/>
      <c r="D620" s="550"/>
      <c r="E620" s="618"/>
      <c r="F620" s="333"/>
      <c r="G620" s="48"/>
      <c r="H620" s="334"/>
      <c r="I620" s="26"/>
      <c r="J620" s="246"/>
      <c r="K620" s="30"/>
      <c r="L620" s="62"/>
    </row>
    <row r="621" spans="1:15" ht="45" x14ac:dyDescent="0.2">
      <c r="B621" s="50"/>
      <c r="D621" s="550"/>
      <c r="E621" s="620" t="s">
        <v>454</v>
      </c>
      <c r="F621" s="413"/>
      <c r="G621" s="356"/>
      <c r="H621" s="415"/>
      <c r="I621" s="423" t="s">
        <v>925</v>
      </c>
      <c r="J621" s="283"/>
      <c r="K621" s="348"/>
      <c r="L621" s="58"/>
    </row>
    <row r="622" spans="1:15" x14ac:dyDescent="0.2">
      <c r="B622" s="50"/>
      <c r="D622" s="550"/>
      <c r="E622" s="618"/>
      <c r="F622" s="333">
        <v>106</v>
      </c>
      <c r="G622" s="48"/>
      <c r="H622" s="334" t="s">
        <v>270</v>
      </c>
      <c r="I622" s="242" t="s">
        <v>20</v>
      </c>
      <c r="J622" s="65">
        <v>5000000</v>
      </c>
      <c r="K622" s="60"/>
      <c r="L622" s="60">
        <f>SUM(J622:K622)</f>
        <v>5000000</v>
      </c>
    </row>
    <row r="623" spans="1:15" x14ac:dyDescent="0.2">
      <c r="B623" s="50"/>
      <c r="D623" s="550"/>
      <c r="E623" s="618"/>
      <c r="F623" s="333"/>
      <c r="G623" s="56" t="s">
        <v>37</v>
      </c>
      <c r="H623" s="335"/>
      <c r="I623" s="242" t="s">
        <v>38</v>
      </c>
      <c r="J623" s="65">
        <f>SUM(J622)</f>
        <v>5000000</v>
      </c>
      <c r="K623" s="60"/>
      <c r="L623" s="60">
        <f>SUM(J622:K622)</f>
        <v>5000000</v>
      </c>
    </row>
    <row r="624" spans="1:15" x14ac:dyDescent="0.2">
      <c r="B624" s="50"/>
      <c r="D624" s="550"/>
      <c r="E624" s="618"/>
      <c r="F624" s="333"/>
      <c r="G624" s="48"/>
      <c r="H624" s="334"/>
      <c r="I624" s="251" t="s">
        <v>710</v>
      </c>
      <c r="J624" s="57">
        <f>SUM(J623)</f>
        <v>5000000</v>
      </c>
      <c r="K624" s="61"/>
      <c r="L624" s="61">
        <f>SUM(L623)</f>
        <v>5000000</v>
      </c>
    </row>
    <row r="625" spans="1:15" x14ac:dyDescent="0.2">
      <c r="B625" s="50"/>
      <c r="D625" s="550"/>
      <c r="E625" s="618"/>
      <c r="F625" s="333"/>
      <c r="G625" s="48"/>
      <c r="H625" s="334"/>
      <c r="I625" s="26"/>
      <c r="J625" s="246"/>
      <c r="K625" s="30"/>
      <c r="L625" s="62"/>
    </row>
    <row r="626" spans="1:15" ht="45" x14ac:dyDescent="0.2">
      <c r="B626" s="50"/>
      <c r="D626" s="550"/>
      <c r="E626" s="620" t="s">
        <v>454</v>
      </c>
      <c r="F626" s="413"/>
      <c r="G626" s="356"/>
      <c r="H626" s="415"/>
      <c r="I626" s="423" t="s">
        <v>956</v>
      </c>
      <c r="J626" s="283"/>
      <c r="K626" s="348"/>
      <c r="L626" s="58"/>
    </row>
    <row r="627" spans="1:15" s="205" customFormat="1" x14ac:dyDescent="0.2">
      <c r="A627" s="768"/>
      <c r="B627" s="703"/>
      <c r="C627" s="703"/>
      <c r="D627" s="702"/>
      <c r="E627" s="683"/>
      <c r="F627" s="941" t="s">
        <v>1003</v>
      </c>
      <c r="G627" s="942"/>
      <c r="H627" s="943" t="s">
        <v>46</v>
      </c>
      <c r="I627" s="952" t="s">
        <v>10</v>
      </c>
      <c r="J627" s="947">
        <v>200000</v>
      </c>
      <c r="K627" s="947"/>
      <c r="L627" s="947">
        <f>SUM(J627:K627)</f>
        <v>200000</v>
      </c>
      <c r="M627" s="201"/>
      <c r="N627" s="203"/>
      <c r="O627" s="204"/>
    </row>
    <row r="628" spans="1:15" x14ac:dyDescent="0.2">
      <c r="B628" s="50"/>
      <c r="D628" s="550"/>
      <c r="E628" s="618"/>
      <c r="F628" s="333">
        <v>107</v>
      </c>
      <c r="G628" s="48"/>
      <c r="H628" s="334" t="s">
        <v>270</v>
      </c>
      <c r="I628" s="242" t="s">
        <v>20</v>
      </c>
      <c r="J628" s="65">
        <v>22600000</v>
      </c>
      <c r="K628" s="60"/>
      <c r="L628" s="60">
        <f>SUM(J628:K628)</f>
        <v>22600000</v>
      </c>
    </row>
    <row r="629" spans="1:15" x14ac:dyDescent="0.2">
      <c r="B629" s="50"/>
      <c r="D629" s="550"/>
      <c r="E629" s="618"/>
      <c r="F629" s="333"/>
      <c r="G629" s="56" t="s">
        <v>37</v>
      </c>
      <c r="H629" s="335"/>
      <c r="I629" s="314" t="s">
        <v>38</v>
      </c>
      <c r="J629" s="65">
        <f>SUM(J631-J630)</f>
        <v>17219583.73</v>
      </c>
      <c r="K629" s="60"/>
      <c r="L629" s="60">
        <f t="shared" ref="L629:L631" si="37">SUM(J629:K629)</f>
        <v>17219583.73</v>
      </c>
    </row>
    <row r="630" spans="1:15" x14ac:dyDescent="0.2">
      <c r="B630" s="50"/>
      <c r="D630" s="550"/>
      <c r="E630" s="618"/>
      <c r="F630" s="333"/>
      <c r="G630" s="56" t="s">
        <v>113</v>
      </c>
      <c r="H630" s="335"/>
      <c r="I630" s="242" t="s">
        <v>418</v>
      </c>
      <c r="J630" s="65">
        <v>5580416.2699999996</v>
      </c>
      <c r="K630" s="60"/>
      <c r="L630" s="60">
        <f t="shared" si="37"/>
        <v>5580416.2699999996</v>
      </c>
    </row>
    <row r="631" spans="1:15" x14ac:dyDescent="0.2">
      <c r="B631" s="50"/>
      <c r="D631" s="550"/>
      <c r="E631" s="618"/>
      <c r="F631" s="333"/>
      <c r="G631" s="48"/>
      <c r="H631" s="334"/>
      <c r="I631" s="315" t="s">
        <v>710</v>
      </c>
      <c r="J631" s="57">
        <f>SUM(J627:J628)</f>
        <v>22800000</v>
      </c>
      <c r="K631" s="61"/>
      <c r="L631" s="61">
        <f t="shared" si="37"/>
        <v>22800000</v>
      </c>
    </row>
    <row r="632" spans="1:15" x14ac:dyDescent="0.2">
      <c r="B632" s="50"/>
      <c r="D632" s="550"/>
      <c r="E632" s="618"/>
      <c r="F632" s="333"/>
      <c r="G632" s="48"/>
      <c r="H632" s="334"/>
      <c r="I632" s="26"/>
      <c r="J632" s="246"/>
      <c r="K632" s="30"/>
      <c r="L632" s="62"/>
    </row>
    <row r="633" spans="1:15" ht="22.5" x14ac:dyDescent="0.2">
      <c r="B633" s="50"/>
      <c r="D633" s="550"/>
      <c r="E633" s="620" t="s">
        <v>454</v>
      </c>
      <c r="F633" s="413"/>
      <c r="G633" s="356"/>
      <c r="H633" s="415"/>
      <c r="I633" s="423" t="s">
        <v>926</v>
      </c>
      <c r="J633" s="348"/>
      <c r="K633" s="348"/>
      <c r="L633" s="58"/>
    </row>
    <row r="634" spans="1:15" x14ac:dyDescent="0.2">
      <c r="B634" s="50"/>
      <c r="D634" s="550"/>
      <c r="E634" s="618"/>
      <c r="F634" s="333">
        <v>108</v>
      </c>
      <c r="G634" s="48"/>
      <c r="H634" s="334" t="s">
        <v>270</v>
      </c>
      <c r="I634" s="242" t="s">
        <v>20</v>
      </c>
      <c r="J634" s="60">
        <v>1200000</v>
      </c>
      <c r="K634" s="395"/>
      <c r="L634" s="60">
        <f>SUM(J634:K634)</f>
        <v>1200000</v>
      </c>
    </row>
    <row r="635" spans="1:15" x14ac:dyDescent="0.2">
      <c r="B635" s="50"/>
      <c r="D635" s="550"/>
      <c r="E635" s="618"/>
      <c r="F635" s="333"/>
      <c r="G635" s="56" t="s">
        <v>37</v>
      </c>
      <c r="H635" s="335"/>
      <c r="I635" s="242" t="s">
        <v>38</v>
      </c>
      <c r="J635" s="60">
        <f>SUM(J634)</f>
        <v>1200000</v>
      </c>
      <c r="K635" s="60"/>
      <c r="L635" s="60">
        <f>SUM(J634:K634)</f>
        <v>1200000</v>
      </c>
    </row>
    <row r="636" spans="1:15" x14ac:dyDescent="0.2">
      <c r="B636" s="50"/>
      <c r="D636" s="550"/>
      <c r="E636" s="618"/>
      <c r="F636" s="333"/>
      <c r="G636" s="48"/>
      <c r="H636" s="334"/>
      <c r="I636" s="251" t="s">
        <v>710</v>
      </c>
      <c r="J636" s="61">
        <f>SUM(J635)</f>
        <v>1200000</v>
      </c>
      <c r="K636" s="61"/>
      <c r="L636" s="61">
        <f>SUM(J635:K635)</f>
        <v>1200000</v>
      </c>
    </row>
    <row r="637" spans="1:15" x14ac:dyDescent="0.2">
      <c r="B637" s="50"/>
      <c r="D637" s="550"/>
      <c r="E637" s="618"/>
      <c r="F637" s="333"/>
      <c r="G637" s="48"/>
      <c r="H637" s="334"/>
      <c r="I637" s="26"/>
      <c r="J637" s="30"/>
      <c r="K637" s="30"/>
      <c r="L637" s="62"/>
    </row>
    <row r="638" spans="1:15" ht="22.5" x14ac:dyDescent="0.2">
      <c r="B638" s="50"/>
      <c r="D638" s="550"/>
      <c r="E638" s="620" t="s">
        <v>454</v>
      </c>
      <c r="F638" s="413"/>
      <c r="G638" s="356"/>
      <c r="H638" s="415"/>
      <c r="I638" s="423" t="s">
        <v>927</v>
      </c>
      <c r="J638" s="348"/>
      <c r="K638" s="348"/>
      <c r="L638" s="58"/>
    </row>
    <row r="639" spans="1:15" x14ac:dyDescent="0.2">
      <c r="B639" s="50"/>
      <c r="D639" s="550"/>
      <c r="E639" s="618"/>
      <c r="F639" s="333">
        <v>109</v>
      </c>
      <c r="G639" s="48"/>
      <c r="H639" s="334" t="s">
        <v>270</v>
      </c>
      <c r="I639" s="242" t="s">
        <v>20</v>
      </c>
      <c r="J639" s="60">
        <v>500000</v>
      </c>
      <c r="K639" s="60"/>
      <c r="L639" s="60">
        <f>SUM(J639:K639)</f>
        <v>500000</v>
      </c>
    </row>
    <row r="640" spans="1:15" x14ac:dyDescent="0.2">
      <c r="B640" s="50"/>
      <c r="D640" s="550"/>
      <c r="E640" s="618"/>
      <c r="F640" s="333"/>
      <c r="G640" s="56" t="s">
        <v>37</v>
      </c>
      <c r="H640" s="335"/>
      <c r="I640" s="242" t="s">
        <v>38</v>
      </c>
      <c r="J640" s="60">
        <f>SUM(J639)</f>
        <v>500000</v>
      </c>
      <c r="K640" s="60"/>
      <c r="L640" s="60">
        <f>SUM(J639:K639)</f>
        <v>500000</v>
      </c>
    </row>
    <row r="641" spans="1:14" x14ac:dyDescent="0.2">
      <c r="B641" s="50"/>
      <c r="D641" s="550"/>
      <c r="E641" s="618"/>
      <c r="F641" s="333"/>
      <c r="G641" s="48"/>
      <c r="H641" s="334"/>
      <c r="I641" s="251" t="s">
        <v>710</v>
      </c>
      <c r="J641" s="61">
        <f>SUM(J640)</f>
        <v>500000</v>
      </c>
      <c r="K641" s="61"/>
      <c r="L641" s="61">
        <f>SUM(J640:K640)</f>
        <v>500000</v>
      </c>
      <c r="N641" s="31"/>
    </row>
    <row r="642" spans="1:14" x14ac:dyDescent="0.2">
      <c r="B642" s="50"/>
      <c r="D642" s="550"/>
      <c r="E642" s="618"/>
      <c r="F642" s="333"/>
      <c r="G642" s="48"/>
      <c r="H642" s="334"/>
      <c r="I642" s="26"/>
      <c r="J642" s="30"/>
      <c r="K642" s="30"/>
      <c r="L642" s="62"/>
      <c r="N642" s="31"/>
    </row>
    <row r="643" spans="1:14" ht="22.5" x14ac:dyDescent="0.2">
      <c r="A643" s="765"/>
      <c r="B643" s="765"/>
      <c r="C643" s="766"/>
      <c r="D643" s="765"/>
      <c r="E643" s="620" t="s">
        <v>454</v>
      </c>
      <c r="F643" s="413"/>
      <c r="G643" s="429"/>
      <c r="H643" s="490"/>
      <c r="I643" s="423" t="s">
        <v>928</v>
      </c>
      <c r="J643" s="396"/>
      <c r="K643" s="396"/>
      <c r="L643" s="397"/>
    </row>
    <row r="644" spans="1:14" ht="15" x14ac:dyDescent="0.2">
      <c r="A644" s="765"/>
      <c r="B644" s="765"/>
      <c r="C644" s="766"/>
      <c r="D644" s="765"/>
      <c r="E644" s="767"/>
      <c r="F644" s="333">
        <v>110</v>
      </c>
      <c r="G644" s="48"/>
      <c r="H644" s="334" t="s">
        <v>270</v>
      </c>
      <c r="I644" s="242" t="s">
        <v>20</v>
      </c>
      <c r="J644" s="60">
        <v>600000</v>
      </c>
      <c r="K644" s="60"/>
      <c r="L644" s="60">
        <f>SUM(J644:K644)</f>
        <v>600000</v>
      </c>
    </row>
    <row r="645" spans="1:14" ht="15" x14ac:dyDescent="0.25">
      <c r="A645" s="765"/>
      <c r="B645" s="765"/>
      <c r="C645" s="766"/>
      <c r="D645" s="765"/>
      <c r="E645" s="767"/>
      <c r="F645" s="333"/>
      <c r="G645" s="56" t="s">
        <v>37</v>
      </c>
      <c r="H645" s="337"/>
      <c r="I645" s="242" t="s">
        <v>38</v>
      </c>
      <c r="J645" s="60">
        <f>SUM(J644)</f>
        <v>600000</v>
      </c>
      <c r="K645" s="60"/>
      <c r="L645" s="60">
        <f>SUM(J644:K644)</f>
        <v>600000</v>
      </c>
    </row>
    <row r="646" spans="1:14" x14ac:dyDescent="0.2">
      <c r="A646" s="550"/>
      <c r="B646" s="50"/>
      <c r="D646" s="550"/>
      <c r="E646" s="618"/>
      <c r="F646" s="333"/>
      <c r="G646" s="342"/>
      <c r="H646" s="334"/>
      <c r="I646" s="66" t="s">
        <v>710</v>
      </c>
      <c r="J646" s="61">
        <f>SUM(J645)</f>
        <v>600000</v>
      </c>
      <c r="K646" s="61"/>
      <c r="L646" s="61">
        <f>SUM(J645:K645)</f>
        <v>600000</v>
      </c>
    </row>
    <row r="647" spans="1:14" x14ac:dyDescent="0.2">
      <c r="B647" s="50"/>
      <c r="D647" s="551"/>
      <c r="E647" s="618"/>
      <c r="F647" s="333"/>
      <c r="G647" s="48"/>
      <c r="H647" s="334"/>
      <c r="I647" s="310"/>
      <c r="J647" s="81"/>
      <c r="K647" s="81"/>
      <c r="L647" s="282"/>
    </row>
    <row r="648" spans="1:14" x14ac:dyDescent="0.2">
      <c r="B648" s="50"/>
      <c r="C648" s="50">
        <v>620</v>
      </c>
      <c r="E648" s="618"/>
      <c r="F648" s="333"/>
      <c r="G648" s="48"/>
      <c r="H648" s="335"/>
      <c r="I648" s="309" t="s">
        <v>105</v>
      </c>
      <c r="J648" s="386"/>
      <c r="K648" s="386"/>
      <c r="L648" s="387"/>
    </row>
    <row r="649" spans="1:14" x14ac:dyDescent="0.2">
      <c r="A649" s="389"/>
      <c r="B649" s="459"/>
      <c r="C649" s="459"/>
      <c r="D649" s="552"/>
      <c r="E649" s="621"/>
      <c r="F649" s="464"/>
      <c r="G649" s="252"/>
      <c r="H649" s="493"/>
      <c r="I649" s="18"/>
      <c r="J649" s="30"/>
      <c r="K649" s="30"/>
      <c r="L649" s="62"/>
    </row>
    <row r="650" spans="1:14" ht="15" x14ac:dyDescent="0.2">
      <c r="B650" s="50"/>
      <c r="C650" s="766"/>
      <c r="D650" s="765"/>
      <c r="E650" s="767"/>
      <c r="F650" s="333"/>
      <c r="G650" s="252"/>
      <c r="H650" s="493"/>
      <c r="I650" s="319" t="s">
        <v>468</v>
      </c>
      <c r="J650" s="348"/>
      <c r="K650" s="348"/>
      <c r="L650" s="58"/>
    </row>
    <row r="651" spans="1:14" x14ac:dyDescent="0.2">
      <c r="B651" s="50"/>
      <c r="D651" s="50"/>
      <c r="E651" s="618"/>
      <c r="F651" s="333"/>
      <c r="G651" s="342"/>
      <c r="H651" s="335"/>
      <c r="I651" s="28"/>
      <c r="J651" s="30"/>
      <c r="K651" s="30"/>
      <c r="L651" s="62"/>
    </row>
    <row r="652" spans="1:14" x14ac:dyDescent="0.2">
      <c r="B652" s="50"/>
      <c r="D652" s="50"/>
      <c r="E652" s="619"/>
      <c r="F652" s="462"/>
      <c r="G652" s="351"/>
      <c r="H652" s="480"/>
      <c r="I652" s="418" t="s">
        <v>272</v>
      </c>
      <c r="J652" s="517"/>
      <c r="K652" s="517"/>
      <c r="L652" s="353"/>
    </row>
    <row r="653" spans="1:14" x14ac:dyDescent="0.2">
      <c r="A653" s="768"/>
      <c r="B653" s="703"/>
      <c r="C653" s="703"/>
      <c r="D653" s="703"/>
      <c r="E653" s="619" t="s">
        <v>457</v>
      </c>
      <c r="F653" s="462"/>
      <c r="G653" s="351"/>
      <c r="H653" s="483"/>
      <c r="I653" s="420" t="s">
        <v>451</v>
      </c>
      <c r="J653" s="509"/>
      <c r="K653" s="509"/>
      <c r="L653" s="422"/>
    </row>
    <row r="654" spans="1:14" x14ac:dyDescent="0.2">
      <c r="B654" s="50"/>
      <c r="D654" s="550"/>
      <c r="E654" s="618"/>
      <c r="F654" s="333"/>
      <c r="G654" s="343"/>
      <c r="H654" s="494"/>
      <c r="I654" s="288"/>
      <c r="J654" s="30"/>
      <c r="K654" s="30"/>
      <c r="L654" s="62"/>
    </row>
    <row r="655" spans="1:14" x14ac:dyDescent="0.2">
      <c r="B655" s="50"/>
      <c r="D655" s="550"/>
      <c r="E655" s="618"/>
      <c r="F655" s="333">
        <v>111</v>
      </c>
      <c r="G655" s="48"/>
      <c r="H655" s="333">
        <v>424</v>
      </c>
      <c r="I655" s="292" t="s">
        <v>655</v>
      </c>
      <c r="J655" s="60">
        <v>19073856</v>
      </c>
      <c r="K655" s="60"/>
      <c r="L655" s="60">
        <f>SUM(J655+K655)</f>
        <v>19073856</v>
      </c>
    </row>
    <row r="656" spans="1:14" x14ac:dyDescent="0.2">
      <c r="B656" s="50"/>
      <c r="D656" s="550"/>
      <c r="E656" s="618"/>
      <c r="F656" s="333">
        <v>112</v>
      </c>
      <c r="G656" s="48"/>
      <c r="H656" s="491">
        <v>451</v>
      </c>
      <c r="I656" s="289" t="s">
        <v>658</v>
      </c>
      <c r="J656" s="60">
        <v>6453600</v>
      </c>
      <c r="K656" s="60"/>
      <c r="L656" s="60">
        <f t="shared" ref="L656:L658" si="38">SUM(J656+K656)</f>
        <v>6453600</v>
      </c>
    </row>
    <row r="657" spans="1:12" x14ac:dyDescent="0.2">
      <c r="B657" s="50"/>
      <c r="D657" s="550"/>
      <c r="E657" s="618"/>
      <c r="F657" s="333"/>
      <c r="G657" s="56" t="s">
        <v>37</v>
      </c>
      <c r="H657" s="335"/>
      <c r="I657" s="242" t="s">
        <v>38</v>
      </c>
      <c r="J657" s="60">
        <f>SUM(J655:J656)</f>
        <v>25527456</v>
      </c>
      <c r="K657" s="60"/>
      <c r="L657" s="60">
        <f t="shared" si="38"/>
        <v>25527456</v>
      </c>
    </row>
    <row r="658" spans="1:12" x14ac:dyDescent="0.2">
      <c r="A658" s="550"/>
      <c r="B658" s="50"/>
      <c r="D658" s="550"/>
      <c r="E658" s="618"/>
      <c r="F658" s="333"/>
      <c r="G658" s="48"/>
      <c r="H658" s="334"/>
      <c r="I658" s="251" t="s">
        <v>621</v>
      </c>
      <c r="J658" s="61">
        <f>SUM(J657)</f>
        <v>25527456</v>
      </c>
      <c r="K658" s="61"/>
      <c r="L658" s="61">
        <f t="shared" si="38"/>
        <v>25527456</v>
      </c>
    </row>
    <row r="659" spans="1:12" x14ac:dyDescent="0.2">
      <c r="D659" s="50"/>
      <c r="E659" s="618"/>
      <c r="F659" s="333"/>
      <c r="G659" s="48"/>
      <c r="H659" s="334"/>
      <c r="I659" s="260"/>
      <c r="J659" s="400"/>
      <c r="K659" s="400"/>
      <c r="L659" s="737"/>
    </row>
    <row r="660" spans="1:12" x14ac:dyDescent="0.2">
      <c r="D660" s="50"/>
      <c r="E660" s="620">
        <v>1102</v>
      </c>
      <c r="F660" s="413"/>
      <c r="G660" s="356"/>
      <c r="H660" s="415"/>
      <c r="I660" s="425" t="s">
        <v>894</v>
      </c>
      <c r="J660" s="359"/>
      <c r="K660" s="359"/>
      <c r="L660" s="360"/>
    </row>
    <row r="661" spans="1:12" x14ac:dyDescent="0.2">
      <c r="D661" s="50"/>
      <c r="E661" s="618"/>
      <c r="F661" s="333">
        <v>113</v>
      </c>
      <c r="G661" s="48"/>
      <c r="H661" s="334" t="s">
        <v>650</v>
      </c>
      <c r="I661" s="242" t="s">
        <v>13</v>
      </c>
      <c r="J661" s="60">
        <v>850000</v>
      </c>
      <c r="K661" s="61"/>
      <c r="L661" s="60">
        <f>SUM(J661:K661)</f>
        <v>850000</v>
      </c>
    </row>
    <row r="662" spans="1:12" x14ac:dyDescent="0.2">
      <c r="D662" s="50"/>
      <c r="E662" s="618"/>
      <c r="F662" s="333">
        <v>114</v>
      </c>
      <c r="G662" s="48"/>
      <c r="H662" s="334" t="s">
        <v>651</v>
      </c>
      <c r="I662" s="242" t="s">
        <v>14</v>
      </c>
      <c r="J662" s="60">
        <v>10000</v>
      </c>
      <c r="K662" s="61"/>
      <c r="L662" s="60">
        <f t="shared" ref="L662:L665" si="39">SUM(J662:K662)</f>
        <v>10000</v>
      </c>
    </row>
    <row r="663" spans="1:12" x14ac:dyDescent="0.2">
      <c r="D663" s="50"/>
      <c r="E663" s="618"/>
      <c r="F663" s="333">
        <v>115</v>
      </c>
      <c r="G663" s="48"/>
      <c r="H663" s="334" t="s">
        <v>570</v>
      </c>
      <c r="I663" s="242" t="s">
        <v>21</v>
      </c>
      <c r="J663" s="60">
        <v>4200000</v>
      </c>
      <c r="K663" s="61"/>
      <c r="L663" s="60">
        <f t="shared" si="39"/>
        <v>4200000</v>
      </c>
    </row>
    <row r="664" spans="1:12" x14ac:dyDescent="0.2">
      <c r="D664" s="50"/>
      <c r="E664" s="618"/>
      <c r="F664" s="333"/>
      <c r="G664" s="48"/>
      <c r="H664" s="334"/>
      <c r="I664" s="257" t="s">
        <v>895</v>
      </c>
      <c r="J664" s="61">
        <f>SUM(J661:J663)</f>
        <v>5060000</v>
      </c>
      <c r="K664" s="61"/>
      <c r="L664" s="61">
        <f t="shared" si="39"/>
        <v>5060000</v>
      </c>
    </row>
    <row r="665" spans="1:12" x14ac:dyDescent="0.2">
      <c r="D665" s="50"/>
      <c r="E665" s="618"/>
      <c r="F665" s="333"/>
      <c r="G665" s="56" t="s">
        <v>37</v>
      </c>
      <c r="H665" s="335"/>
      <c r="I665" s="242" t="s">
        <v>38</v>
      </c>
      <c r="J665" s="60">
        <f>SUM(J664)</f>
        <v>5060000</v>
      </c>
      <c r="K665" s="61"/>
      <c r="L665" s="60">
        <f t="shared" si="39"/>
        <v>5060000</v>
      </c>
    </row>
    <row r="666" spans="1:12" x14ac:dyDescent="0.2">
      <c r="D666" s="50"/>
      <c r="E666" s="618"/>
      <c r="F666" s="333"/>
      <c r="G666" s="48"/>
      <c r="H666" s="334"/>
      <c r="I666" s="769"/>
      <c r="J666" s="81"/>
      <c r="K666" s="81"/>
      <c r="L666" s="81"/>
    </row>
    <row r="667" spans="1:12" x14ac:dyDescent="0.2">
      <c r="D667" s="50"/>
      <c r="E667" s="620" t="s">
        <v>454</v>
      </c>
      <c r="F667" s="413"/>
      <c r="G667" s="356"/>
      <c r="H667" s="415"/>
      <c r="I667" s="425" t="s">
        <v>893</v>
      </c>
      <c r="J667" s="359"/>
      <c r="K667" s="359"/>
      <c r="L667" s="360"/>
    </row>
    <row r="668" spans="1:12" x14ac:dyDescent="0.2">
      <c r="D668" s="50"/>
      <c r="E668" s="618"/>
      <c r="F668" s="333">
        <v>116</v>
      </c>
      <c r="G668" s="48"/>
      <c r="H668" s="334" t="s">
        <v>650</v>
      </c>
      <c r="I668" s="242" t="s">
        <v>13</v>
      </c>
      <c r="J668" s="60">
        <v>1000000</v>
      </c>
      <c r="K668" s="61"/>
      <c r="L668" s="60">
        <f>SUM(J668:K668)</f>
        <v>1000000</v>
      </c>
    </row>
    <row r="669" spans="1:12" x14ac:dyDescent="0.2">
      <c r="D669" s="50"/>
      <c r="E669" s="618"/>
      <c r="F669" s="333">
        <v>117</v>
      </c>
      <c r="G669" s="48"/>
      <c r="H669" s="334" t="s">
        <v>651</v>
      </c>
      <c r="I669" s="242" t="s">
        <v>14</v>
      </c>
      <c r="J669" s="60">
        <v>200000</v>
      </c>
      <c r="K669" s="61"/>
      <c r="L669" s="60">
        <f t="shared" ref="L669:L672" si="40">SUM(J669:K669)</f>
        <v>200000</v>
      </c>
    </row>
    <row r="670" spans="1:12" x14ac:dyDescent="0.2">
      <c r="D670" s="50"/>
      <c r="E670" s="618"/>
      <c r="F670" s="333">
        <v>118</v>
      </c>
      <c r="G670" s="48"/>
      <c r="H670" s="334" t="s">
        <v>570</v>
      </c>
      <c r="I670" s="242" t="s">
        <v>21</v>
      </c>
      <c r="J670" s="60">
        <v>16000000</v>
      </c>
      <c r="K670" s="61"/>
      <c r="L670" s="60">
        <f t="shared" si="40"/>
        <v>16000000</v>
      </c>
    </row>
    <row r="671" spans="1:12" x14ac:dyDescent="0.2">
      <c r="D671" s="50"/>
      <c r="E671" s="618"/>
      <c r="F671" s="333"/>
      <c r="G671" s="48"/>
      <c r="H671" s="334"/>
      <c r="I671" s="257" t="s">
        <v>742</v>
      </c>
      <c r="J671" s="61">
        <f>SUM(J668:J670)</f>
        <v>17200000</v>
      </c>
      <c r="K671" s="61"/>
      <c r="L671" s="61">
        <f t="shared" si="40"/>
        <v>17200000</v>
      </c>
    </row>
    <row r="672" spans="1:12" x14ac:dyDescent="0.2">
      <c r="A672" s="550"/>
      <c r="B672" s="50"/>
      <c r="D672" s="550"/>
      <c r="E672" s="618"/>
      <c r="F672" s="333"/>
      <c r="G672" s="56" t="s">
        <v>37</v>
      </c>
      <c r="H672" s="335"/>
      <c r="I672" s="242" t="s">
        <v>38</v>
      </c>
      <c r="J672" s="60">
        <f>SUM(J671)</f>
        <v>17200000</v>
      </c>
      <c r="K672" s="61"/>
      <c r="L672" s="60">
        <f t="shared" si="40"/>
        <v>17200000</v>
      </c>
    </row>
    <row r="673" spans="1:15" x14ac:dyDescent="0.2">
      <c r="A673" s="550"/>
      <c r="B673" s="50"/>
      <c r="D673" s="550"/>
      <c r="E673" s="618"/>
      <c r="F673" s="333"/>
      <c r="G673" s="56"/>
      <c r="H673" s="335"/>
      <c r="I673" s="258"/>
      <c r="J673" s="77"/>
      <c r="K673" s="348"/>
      <c r="L673" s="240"/>
    </row>
    <row r="674" spans="1:15" ht="22.5" x14ac:dyDescent="0.2">
      <c r="B674" s="50"/>
      <c r="D674" s="551"/>
      <c r="E674" s="620" t="s">
        <v>454</v>
      </c>
      <c r="F674" s="413"/>
      <c r="G674" s="356"/>
      <c r="H674" s="415"/>
      <c r="I674" s="358" t="s">
        <v>892</v>
      </c>
      <c r="J674" s="278"/>
      <c r="K674" s="278"/>
      <c r="L674" s="164"/>
    </row>
    <row r="675" spans="1:15" s="205" customFormat="1" x14ac:dyDescent="0.2">
      <c r="A675" s="768"/>
      <c r="B675" s="703"/>
      <c r="C675" s="703"/>
      <c r="D675" s="950"/>
      <c r="E675" s="683"/>
      <c r="F675" s="941" t="s">
        <v>1002</v>
      </c>
      <c r="G675" s="942"/>
      <c r="H675" s="943" t="s">
        <v>46</v>
      </c>
      <c r="I675" s="952" t="s">
        <v>10</v>
      </c>
      <c r="J675" s="947">
        <v>200000</v>
      </c>
      <c r="K675" s="947"/>
      <c r="L675" s="947">
        <f>SUM(J675:K675)</f>
        <v>200000</v>
      </c>
      <c r="M675" s="201"/>
      <c r="N675" s="203"/>
      <c r="O675" s="204"/>
    </row>
    <row r="676" spans="1:15" x14ac:dyDescent="0.2">
      <c r="B676" s="50"/>
      <c r="D676" s="551"/>
      <c r="E676" s="618"/>
      <c r="F676" s="333">
        <v>119</v>
      </c>
      <c r="G676" s="48"/>
      <c r="H676" s="334" t="s">
        <v>270</v>
      </c>
      <c r="I676" s="242" t="s">
        <v>20</v>
      </c>
      <c r="J676" s="60">
        <v>8340000</v>
      </c>
      <c r="K676" s="60"/>
      <c r="L676" s="60">
        <f>SUM(J676:K676)</f>
        <v>8340000</v>
      </c>
    </row>
    <row r="677" spans="1:15" x14ac:dyDescent="0.2">
      <c r="B677" s="50"/>
      <c r="D677" s="551"/>
      <c r="E677" s="618"/>
      <c r="F677" s="333"/>
      <c r="G677" s="56" t="s">
        <v>37</v>
      </c>
      <c r="H677" s="335"/>
      <c r="I677" s="242" t="s">
        <v>38</v>
      </c>
      <c r="J677" s="60">
        <f>SUM(J679-J678)</f>
        <v>4540000</v>
      </c>
      <c r="K677" s="60"/>
      <c r="L677" s="60">
        <f t="shared" ref="L677:L679" si="41">SUM(J677:K677)</f>
        <v>4540000</v>
      </c>
    </row>
    <row r="678" spans="1:15" x14ac:dyDescent="0.2">
      <c r="B678" s="50"/>
      <c r="D678" s="551"/>
      <c r="E678" s="618"/>
      <c r="F678" s="333"/>
      <c r="G678" s="340" t="s">
        <v>113</v>
      </c>
      <c r="H678" s="486"/>
      <c r="I678" s="297" t="s">
        <v>280</v>
      </c>
      <c r="J678" s="55">
        <v>4000000</v>
      </c>
      <c r="K678" s="61"/>
      <c r="L678" s="60">
        <f t="shared" si="41"/>
        <v>4000000</v>
      </c>
    </row>
    <row r="679" spans="1:15" x14ac:dyDescent="0.2">
      <c r="B679" s="50"/>
      <c r="D679" s="551"/>
      <c r="E679" s="618"/>
      <c r="F679" s="333"/>
      <c r="G679" s="48"/>
      <c r="H679" s="334"/>
      <c r="I679" s="251" t="s">
        <v>710</v>
      </c>
      <c r="J679" s="61">
        <f>SUM(J675:J676)</f>
        <v>8540000</v>
      </c>
      <c r="K679" s="61"/>
      <c r="L679" s="61">
        <f t="shared" si="41"/>
        <v>8540000</v>
      </c>
    </row>
    <row r="680" spans="1:15" x14ac:dyDescent="0.2">
      <c r="B680" s="50"/>
      <c r="D680" s="551"/>
      <c r="E680" s="618"/>
      <c r="F680" s="333"/>
      <c r="G680" s="48"/>
      <c r="H680" s="334"/>
      <c r="I680" s="291"/>
      <c r="J680" s="30"/>
      <c r="K680" s="30"/>
      <c r="L680" s="62"/>
    </row>
    <row r="681" spans="1:15" ht="33.75" x14ac:dyDescent="0.2">
      <c r="B681" s="50"/>
      <c r="D681" s="551"/>
      <c r="E681" s="620" t="s">
        <v>454</v>
      </c>
      <c r="F681" s="413"/>
      <c r="G681" s="356"/>
      <c r="H681" s="415"/>
      <c r="I681" s="358" t="s">
        <v>891</v>
      </c>
      <c r="J681" s="278"/>
      <c r="K681" s="278"/>
      <c r="L681" s="164"/>
    </row>
    <row r="682" spans="1:15" x14ac:dyDescent="0.2">
      <c r="B682" s="50"/>
      <c r="D682" s="551"/>
      <c r="E682" s="618"/>
      <c r="F682" s="333">
        <v>120</v>
      </c>
      <c r="G682" s="48"/>
      <c r="H682" s="334" t="s">
        <v>270</v>
      </c>
      <c r="I682" s="242" t="s">
        <v>20</v>
      </c>
      <c r="J682" s="60">
        <v>240000</v>
      </c>
      <c r="K682" s="60"/>
      <c r="L682" s="60">
        <f>SUM(J682:K682)</f>
        <v>240000</v>
      </c>
    </row>
    <row r="683" spans="1:15" x14ac:dyDescent="0.2">
      <c r="B683" s="50"/>
      <c r="D683" s="551"/>
      <c r="E683" s="618"/>
      <c r="F683" s="333"/>
      <c r="G683" s="56" t="s">
        <v>37</v>
      </c>
      <c r="H683" s="335"/>
      <c r="I683" s="242" t="s">
        <v>38</v>
      </c>
      <c r="J683" s="60">
        <f>SUM(J682)</f>
        <v>240000</v>
      </c>
      <c r="K683" s="60"/>
      <c r="L683" s="60">
        <f t="shared" ref="L683:L684" si="42">SUM(J683:K683)</f>
        <v>240000</v>
      </c>
    </row>
    <row r="684" spans="1:15" x14ac:dyDescent="0.2">
      <c r="B684" s="50"/>
      <c r="D684" s="551"/>
      <c r="E684" s="618"/>
      <c r="F684" s="333"/>
      <c r="G684" s="48"/>
      <c r="H684" s="334"/>
      <c r="I684" s="251" t="s">
        <v>710</v>
      </c>
      <c r="J684" s="61">
        <f>SUM(J682)</f>
        <v>240000</v>
      </c>
      <c r="K684" s="61"/>
      <c r="L684" s="61">
        <f t="shared" si="42"/>
        <v>240000</v>
      </c>
    </row>
    <row r="685" spans="1:15" x14ac:dyDescent="0.2">
      <c r="B685" s="50"/>
      <c r="D685" s="551"/>
      <c r="E685" s="618"/>
      <c r="F685" s="333"/>
      <c r="G685" s="48"/>
      <c r="H685" s="334"/>
      <c r="I685" s="115"/>
      <c r="J685" s="348"/>
      <c r="K685" s="348"/>
      <c r="L685" s="348"/>
    </row>
    <row r="686" spans="1:15" x14ac:dyDescent="0.2">
      <c r="A686" s="746"/>
      <c r="B686" s="747"/>
      <c r="C686" s="747"/>
      <c r="D686" s="673" t="s">
        <v>253</v>
      </c>
      <c r="E686" s="674"/>
      <c r="F686" s="758"/>
      <c r="G686" s="748"/>
      <c r="H686" s="749"/>
      <c r="I686" s="750" t="s">
        <v>944</v>
      </c>
      <c r="J686" s="751">
        <f>SUM(J694+J702+J712+J722+J728+J734+J740+J747+J756+J761+J768+J773+J781+J791+J798+J803)</f>
        <v>185797603</v>
      </c>
      <c r="K686" s="751"/>
      <c r="L686" s="751">
        <f>SUM(J686:K686)</f>
        <v>185797603</v>
      </c>
    </row>
    <row r="687" spans="1:15" x14ac:dyDescent="0.2">
      <c r="A687" s="702"/>
      <c r="B687" s="703"/>
      <c r="C687" s="703"/>
      <c r="D687" s="682"/>
      <c r="E687" s="683"/>
      <c r="F687" s="465"/>
      <c r="G687" s="343"/>
      <c r="H687" s="704"/>
      <c r="I687" s="288"/>
      <c r="J687" s="81"/>
      <c r="K687" s="128"/>
      <c r="L687" s="282"/>
    </row>
    <row r="688" spans="1:15" x14ac:dyDescent="0.2">
      <c r="A688" s="550"/>
      <c r="B688" s="50"/>
      <c r="D688" s="550"/>
      <c r="E688" s="619"/>
      <c r="F688" s="462"/>
      <c r="G688" s="351"/>
      <c r="H688" s="480"/>
      <c r="I688" s="418" t="s">
        <v>272</v>
      </c>
      <c r="J688" s="419"/>
      <c r="K688" s="419"/>
      <c r="L688" s="437"/>
    </row>
    <row r="689" spans="1:12" x14ac:dyDescent="0.2">
      <c r="A689" s="550"/>
      <c r="B689" s="50"/>
      <c r="D689" s="50"/>
      <c r="E689" s="619" t="s">
        <v>265</v>
      </c>
      <c r="F689" s="462"/>
      <c r="G689" s="351"/>
      <c r="H689" s="483"/>
      <c r="I689" s="420" t="s">
        <v>438</v>
      </c>
      <c r="J689" s="421"/>
      <c r="K689" s="421"/>
      <c r="L689" s="424"/>
    </row>
    <row r="690" spans="1:12" x14ac:dyDescent="0.2">
      <c r="A690" s="670"/>
      <c r="B690" s="459"/>
      <c r="C690" s="459"/>
      <c r="D690" s="459"/>
      <c r="E690" s="621"/>
      <c r="F690" s="464"/>
      <c r="G690" s="252"/>
      <c r="H690" s="362"/>
      <c r="I690" s="18"/>
      <c r="J690" s="32"/>
      <c r="K690" s="32"/>
      <c r="L690" s="78"/>
    </row>
    <row r="691" spans="1:12" x14ac:dyDescent="0.2">
      <c r="A691" s="670"/>
      <c r="B691" s="459"/>
      <c r="C691" s="50">
        <v>160</v>
      </c>
      <c r="D691" s="550"/>
      <c r="E691" s="618"/>
      <c r="F691" s="333"/>
      <c r="G691" s="48"/>
      <c r="H691" s="334"/>
      <c r="I691" s="260" t="s">
        <v>288</v>
      </c>
      <c r="J691" s="77"/>
      <c r="K691" s="77"/>
      <c r="L691" s="240"/>
    </row>
    <row r="692" spans="1:12" x14ac:dyDescent="0.2">
      <c r="A692" s="670"/>
      <c r="B692" s="459"/>
      <c r="D692" s="550"/>
      <c r="E692" s="618"/>
      <c r="F692" s="333"/>
      <c r="G692" s="48"/>
      <c r="H692" s="334"/>
      <c r="I692" s="26"/>
      <c r="J692" s="32"/>
      <c r="K692" s="32"/>
      <c r="L692" s="78"/>
    </row>
    <row r="693" spans="1:12" x14ac:dyDescent="0.2">
      <c r="A693" s="550"/>
      <c r="B693" s="50"/>
      <c r="D693" s="550"/>
      <c r="E693" s="618"/>
      <c r="F693" s="334" t="s">
        <v>788</v>
      </c>
      <c r="G693" s="56"/>
      <c r="H693" s="466">
        <v>423</v>
      </c>
      <c r="I693" s="292" t="s">
        <v>306</v>
      </c>
      <c r="J693" s="60">
        <v>4550000</v>
      </c>
      <c r="K693" s="119"/>
      <c r="L693" s="60">
        <f>SUM(J693+K693)</f>
        <v>4550000</v>
      </c>
    </row>
    <row r="694" spans="1:12" x14ac:dyDescent="0.2">
      <c r="A694" s="550"/>
      <c r="B694" s="50"/>
      <c r="D694" s="550"/>
      <c r="E694" s="618"/>
      <c r="F694" s="333"/>
      <c r="G694" s="48"/>
      <c r="H694" s="333"/>
      <c r="I694" s="251" t="s">
        <v>595</v>
      </c>
      <c r="J694" s="61">
        <f>SUM(J693)</f>
        <v>4550000</v>
      </c>
      <c r="K694" s="61"/>
      <c r="L694" s="61">
        <f>SUM(L693)</f>
        <v>4550000</v>
      </c>
    </row>
    <row r="695" spans="1:12" x14ac:dyDescent="0.2">
      <c r="A695" s="550"/>
      <c r="B695" s="50"/>
      <c r="D695" s="550"/>
      <c r="E695" s="618"/>
      <c r="F695" s="333"/>
      <c r="G695" s="56" t="s">
        <v>37</v>
      </c>
      <c r="H695" s="335"/>
      <c r="I695" s="66" t="s">
        <v>38</v>
      </c>
      <c r="J695" s="61">
        <f>SUM(J693)</f>
        <v>4550000</v>
      </c>
      <c r="K695" s="61"/>
      <c r="L695" s="61">
        <f>SUM(J695+K695)</f>
        <v>4550000</v>
      </c>
    </row>
    <row r="696" spans="1:12" x14ac:dyDescent="0.2">
      <c r="D696" s="550"/>
      <c r="E696" s="618"/>
      <c r="F696" s="333"/>
      <c r="G696" s="343"/>
      <c r="H696" s="704"/>
      <c r="I696" s="288"/>
      <c r="J696" s="30"/>
      <c r="K696" s="30"/>
      <c r="L696" s="62"/>
    </row>
    <row r="697" spans="1:12" x14ac:dyDescent="0.2">
      <c r="D697" s="50"/>
      <c r="E697" s="619"/>
      <c r="F697" s="462"/>
      <c r="G697" s="351"/>
      <c r="H697" s="480"/>
      <c r="I697" s="418" t="s">
        <v>272</v>
      </c>
      <c r="J697" s="419"/>
      <c r="K697" s="419"/>
      <c r="L697" s="437"/>
    </row>
    <row r="698" spans="1:12" x14ac:dyDescent="0.2">
      <c r="A698" s="768"/>
      <c r="B698" s="768"/>
      <c r="C698" s="703"/>
      <c r="D698" s="703"/>
      <c r="E698" s="619" t="s">
        <v>265</v>
      </c>
      <c r="F698" s="462"/>
      <c r="G698" s="351"/>
      <c r="H698" s="483"/>
      <c r="I698" s="420" t="s">
        <v>445</v>
      </c>
      <c r="J698" s="421"/>
      <c r="K698" s="421"/>
      <c r="L698" s="424"/>
    </row>
    <row r="699" spans="1:12" x14ac:dyDescent="0.2">
      <c r="D699" s="551"/>
      <c r="E699" s="618"/>
      <c r="F699" s="333"/>
      <c r="G699" s="343"/>
      <c r="H699" s="494"/>
      <c r="I699" s="288"/>
      <c r="J699" s="272"/>
      <c r="K699" s="272"/>
      <c r="L699" s="273"/>
    </row>
    <row r="700" spans="1:12" x14ac:dyDescent="0.2">
      <c r="C700" s="50">
        <v>487</v>
      </c>
      <c r="E700" s="618"/>
      <c r="F700" s="333"/>
      <c r="G700" s="48"/>
      <c r="H700" s="334"/>
      <c r="I700" s="260" t="s">
        <v>109</v>
      </c>
      <c r="J700" s="77"/>
      <c r="K700" s="77"/>
      <c r="L700" s="240"/>
    </row>
    <row r="701" spans="1:12" ht="22.5" x14ac:dyDescent="0.2">
      <c r="E701" s="618"/>
      <c r="F701" s="333">
        <v>122</v>
      </c>
      <c r="G701" s="48"/>
      <c r="H701" s="334" t="s">
        <v>82</v>
      </c>
      <c r="I701" s="241" t="s">
        <v>301</v>
      </c>
      <c r="J701" s="60">
        <v>12700000</v>
      </c>
      <c r="K701" s="60"/>
      <c r="L701" s="60">
        <f>SUM(J701+K701)</f>
        <v>12700000</v>
      </c>
    </row>
    <row r="702" spans="1:12" x14ac:dyDescent="0.2">
      <c r="E702" s="618"/>
      <c r="F702" s="333"/>
      <c r="G702" s="48"/>
      <c r="H702" s="334"/>
      <c r="I702" s="251" t="s">
        <v>595</v>
      </c>
      <c r="J702" s="61">
        <f>SUM(J701)</f>
        <v>12700000</v>
      </c>
      <c r="K702" s="61"/>
      <c r="L702" s="61">
        <f t="shared" ref="L702" si="43">SUM(L701)</f>
        <v>12700000</v>
      </c>
    </row>
    <row r="703" spans="1:12" x14ac:dyDescent="0.2">
      <c r="E703" s="618"/>
      <c r="F703" s="333"/>
      <c r="G703" s="48"/>
      <c r="H703" s="333"/>
      <c r="I703" s="260" t="s">
        <v>110</v>
      </c>
      <c r="J703" s="77"/>
      <c r="K703" s="77"/>
      <c r="L703" s="240"/>
    </row>
    <row r="704" spans="1:12" x14ac:dyDescent="0.2">
      <c r="E704" s="618"/>
      <c r="F704" s="333"/>
      <c r="G704" s="56" t="s">
        <v>37</v>
      </c>
      <c r="H704" s="335"/>
      <c r="I704" s="242" t="s">
        <v>38</v>
      </c>
      <c r="J704" s="60">
        <f>SUM(J702)</f>
        <v>12700000</v>
      </c>
      <c r="K704" s="60"/>
      <c r="L704" s="60">
        <f>SUM(J704:J704)</f>
        <v>12700000</v>
      </c>
    </row>
    <row r="705" spans="1:12" x14ac:dyDescent="0.2">
      <c r="D705" s="50"/>
      <c r="E705" s="618"/>
      <c r="F705" s="333"/>
      <c r="G705" s="56"/>
      <c r="H705" s="335"/>
      <c r="I705" s="127"/>
      <c r="J705" s="128"/>
      <c r="K705" s="128"/>
      <c r="L705" s="254"/>
    </row>
    <row r="706" spans="1:12" x14ac:dyDescent="0.2">
      <c r="D706" s="50"/>
      <c r="E706" s="619"/>
      <c r="F706" s="462"/>
      <c r="G706" s="351"/>
      <c r="H706" s="480"/>
      <c r="I706" s="418" t="s">
        <v>272</v>
      </c>
      <c r="J706" s="729"/>
      <c r="K706" s="729"/>
      <c r="L706" s="730"/>
    </row>
    <row r="707" spans="1:12" x14ac:dyDescent="0.2">
      <c r="D707" s="50"/>
      <c r="E707" s="619" t="s">
        <v>265</v>
      </c>
      <c r="F707" s="462"/>
      <c r="G707" s="351"/>
      <c r="H707" s="480"/>
      <c r="I707" s="770" t="s">
        <v>445</v>
      </c>
      <c r="J707" s="771"/>
      <c r="K707" s="771"/>
      <c r="L707" s="772"/>
    </row>
    <row r="708" spans="1:12" x14ac:dyDescent="0.2">
      <c r="D708" s="50"/>
      <c r="E708" s="618"/>
      <c r="F708" s="333"/>
      <c r="G708" s="48"/>
      <c r="H708" s="334"/>
      <c r="I708" s="18"/>
      <c r="J708" s="209"/>
      <c r="K708" s="209"/>
      <c r="L708" s="349"/>
    </row>
    <row r="709" spans="1:12" x14ac:dyDescent="0.2">
      <c r="C709" s="50">
        <v>950</v>
      </c>
      <c r="D709" s="50"/>
      <c r="E709" s="618"/>
      <c r="F709" s="333"/>
      <c r="G709" s="48"/>
      <c r="H709" s="334"/>
      <c r="I709" s="319" t="s">
        <v>78</v>
      </c>
      <c r="J709" s="386"/>
      <c r="K709" s="386"/>
      <c r="L709" s="387"/>
    </row>
    <row r="710" spans="1:12" ht="15" x14ac:dyDescent="0.2">
      <c r="A710" s="550"/>
      <c r="B710" s="50"/>
      <c r="C710" s="461"/>
      <c r="D710" s="550"/>
      <c r="E710" s="618"/>
      <c r="F710" s="333"/>
      <c r="G710" s="48"/>
      <c r="H710" s="334"/>
      <c r="I710" s="18"/>
      <c r="J710" s="209"/>
      <c r="K710" s="209"/>
      <c r="L710" s="349"/>
    </row>
    <row r="711" spans="1:12" ht="22.5" x14ac:dyDescent="0.2">
      <c r="A711" s="550"/>
      <c r="B711" s="50"/>
      <c r="C711" s="461"/>
      <c r="D711" s="550"/>
      <c r="E711" s="618"/>
      <c r="F711" s="333">
        <v>123</v>
      </c>
      <c r="G711" s="48"/>
      <c r="H711" s="334" t="s">
        <v>82</v>
      </c>
      <c r="I711" s="295" t="s">
        <v>309</v>
      </c>
      <c r="J711" s="60">
        <v>8115000</v>
      </c>
      <c r="K711" s="60"/>
      <c r="L711" s="60">
        <f>SUM(J711+K711)</f>
        <v>8115000</v>
      </c>
    </row>
    <row r="712" spans="1:12" ht="15" x14ac:dyDescent="0.2">
      <c r="A712" s="550"/>
      <c r="B712" s="50"/>
      <c r="C712" s="461"/>
      <c r="D712" s="550"/>
      <c r="E712" s="618"/>
      <c r="F712" s="333"/>
      <c r="G712" s="48"/>
      <c r="H712" s="334"/>
      <c r="I712" s="251" t="s">
        <v>605</v>
      </c>
      <c r="J712" s="61">
        <f>SUM(J711)</f>
        <v>8115000</v>
      </c>
      <c r="K712" s="61"/>
      <c r="L712" s="61">
        <f>SUM(L711)</f>
        <v>8115000</v>
      </c>
    </row>
    <row r="713" spans="1:12" x14ac:dyDescent="0.2">
      <c r="E713" s="618"/>
      <c r="F713" s="333"/>
      <c r="G713" s="56" t="s">
        <v>37</v>
      </c>
      <c r="H713" s="335"/>
      <c r="I713" s="242" t="s">
        <v>38</v>
      </c>
      <c r="J713" s="60">
        <f>SUM(J712)</f>
        <v>8115000</v>
      </c>
      <c r="K713" s="60"/>
      <c r="L713" s="60">
        <f>SUM(J713+K713)</f>
        <v>8115000</v>
      </c>
    </row>
    <row r="714" spans="1:12" x14ac:dyDescent="0.2">
      <c r="D714" s="550"/>
      <c r="E714" s="618"/>
      <c r="F714" s="333"/>
      <c r="G714" s="48"/>
      <c r="H714" s="334"/>
      <c r="I714" s="26"/>
      <c r="J714" s="209"/>
      <c r="K714" s="272"/>
      <c r="L714" s="349"/>
    </row>
    <row r="715" spans="1:12" x14ac:dyDescent="0.2">
      <c r="D715" s="50"/>
      <c r="E715" s="619"/>
      <c r="F715" s="462"/>
      <c r="G715" s="351"/>
      <c r="H715" s="480"/>
      <c r="I715" s="418" t="s">
        <v>274</v>
      </c>
      <c r="J715" s="419"/>
      <c r="K715" s="419"/>
      <c r="L715" s="353"/>
    </row>
    <row r="716" spans="1:12" x14ac:dyDescent="0.2">
      <c r="A716" s="768"/>
      <c r="B716" s="768"/>
      <c r="C716" s="703"/>
      <c r="D716" s="703"/>
      <c r="E716" s="619" t="s">
        <v>256</v>
      </c>
      <c r="F716" s="462"/>
      <c r="G716" s="351"/>
      <c r="H716" s="483"/>
      <c r="I716" s="420" t="s">
        <v>637</v>
      </c>
      <c r="J716" s="421"/>
      <c r="K716" s="421"/>
      <c r="L716" s="424"/>
    </row>
    <row r="717" spans="1:12" x14ac:dyDescent="0.2">
      <c r="D717" s="551"/>
      <c r="E717" s="618"/>
      <c r="F717" s="333"/>
      <c r="G717" s="343"/>
      <c r="H717" s="494"/>
      <c r="I717" s="288"/>
      <c r="J717" s="32"/>
      <c r="K717" s="32"/>
      <c r="L717" s="78"/>
    </row>
    <row r="718" spans="1:12" x14ac:dyDescent="0.2">
      <c r="C718" s="50">
        <v>490</v>
      </c>
      <c r="D718" s="551"/>
      <c r="E718" s="618"/>
      <c r="F718" s="333"/>
      <c r="G718" s="48"/>
      <c r="H718" s="334"/>
      <c r="I718" s="26" t="s">
        <v>111</v>
      </c>
      <c r="J718" s="32"/>
      <c r="K718" s="32"/>
      <c r="L718" s="78"/>
    </row>
    <row r="719" spans="1:12" x14ac:dyDescent="0.2">
      <c r="E719" s="618"/>
      <c r="F719" s="333"/>
      <c r="G719" s="48"/>
      <c r="H719" s="334"/>
      <c r="I719" s="26"/>
      <c r="J719" s="32"/>
      <c r="K719" s="32"/>
      <c r="L719" s="78"/>
    </row>
    <row r="720" spans="1:12" ht="22.5" x14ac:dyDescent="0.2">
      <c r="E720" s="618"/>
      <c r="F720" s="333">
        <v>124</v>
      </c>
      <c r="G720" s="48"/>
      <c r="H720" s="334" t="s">
        <v>82</v>
      </c>
      <c r="I720" s="294" t="s">
        <v>302</v>
      </c>
      <c r="J720" s="60">
        <v>9461603</v>
      </c>
      <c r="K720" s="60"/>
      <c r="L720" s="60">
        <f>SUM(J720:K720)</f>
        <v>9461603</v>
      </c>
    </row>
    <row r="721" spans="1:12" ht="29.25" customHeight="1" x14ac:dyDescent="0.2">
      <c r="E721" s="618"/>
      <c r="F721" s="333" t="s">
        <v>967</v>
      </c>
      <c r="G721" s="48"/>
      <c r="H721" s="333">
        <v>451</v>
      </c>
      <c r="I721" s="294" t="s">
        <v>968</v>
      </c>
      <c r="J721" s="60">
        <v>2000000</v>
      </c>
      <c r="K721" s="60"/>
      <c r="L721" s="60">
        <f>SUM(J721:K721)</f>
        <v>2000000</v>
      </c>
    </row>
    <row r="722" spans="1:12" x14ac:dyDescent="0.2">
      <c r="B722" s="50"/>
      <c r="D722" s="550"/>
      <c r="E722" s="618"/>
      <c r="F722" s="333"/>
      <c r="G722" s="48"/>
      <c r="H722" s="334"/>
      <c r="I722" s="251" t="s">
        <v>615</v>
      </c>
      <c r="J722" s="61">
        <f>SUM(J720:J721)</f>
        <v>11461603</v>
      </c>
      <c r="K722" s="61"/>
      <c r="L722" s="61">
        <f>SUM(L720:L721)</f>
        <v>11461603</v>
      </c>
    </row>
    <row r="723" spans="1:12" x14ac:dyDescent="0.2">
      <c r="B723" s="50"/>
      <c r="D723" s="550"/>
      <c r="E723" s="618"/>
      <c r="F723" s="333"/>
      <c r="G723" s="56" t="s">
        <v>37</v>
      </c>
      <c r="H723" s="335"/>
      <c r="I723" s="242" t="s">
        <v>38</v>
      </c>
      <c r="J723" s="55">
        <f>SUM(J722-J724)</f>
        <v>10461603</v>
      </c>
      <c r="K723" s="61"/>
      <c r="L723" s="55">
        <f>SUM(J723:K723)</f>
        <v>10461603</v>
      </c>
    </row>
    <row r="724" spans="1:12" x14ac:dyDescent="0.2">
      <c r="B724" s="50"/>
      <c r="D724" s="550"/>
      <c r="E724" s="618"/>
      <c r="F724" s="333"/>
      <c r="G724" s="56" t="s">
        <v>113</v>
      </c>
      <c r="H724" s="335"/>
      <c r="I724" s="297" t="s">
        <v>280</v>
      </c>
      <c r="J724" s="55">
        <v>1000000</v>
      </c>
      <c r="K724" s="61"/>
      <c r="L724" s="55">
        <f>SUM(J724:K724)</f>
        <v>1000000</v>
      </c>
    </row>
    <row r="725" spans="1:12" x14ac:dyDescent="0.2">
      <c r="B725" s="50"/>
      <c r="D725" s="550"/>
      <c r="E725" s="618"/>
      <c r="F725" s="333"/>
      <c r="G725" s="48"/>
      <c r="H725" s="334"/>
      <c r="I725" s="966"/>
      <c r="J725" s="57"/>
      <c r="K725" s="61"/>
      <c r="L725" s="61"/>
    </row>
    <row r="726" spans="1:12" x14ac:dyDescent="0.2">
      <c r="A726" s="550"/>
      <c r="B726" s="50"/>
      <c r="C726" s="50">
        <v>160</v>
      </c>
      <c r="D726" s="550"/>
      <c r="E726" s="620">
        <v>1501</v>
      </c>
      <c r="F726" s="413"/>
      <c r="G726" s="356"/>
      <c r="H726" s="413"/>
      <c r="I726" s="417" t="s">
        <v>890</v>
      </c>
      <c r="J726" s="81"/>
      <c r="K726" s="81"/>
      <c r="L726" s="282"/>
    </row>
    <row r="727" spans="1:12" x14ac:dyDescent="0.2">
      <c r="A727" s="550"/>
      <c r="B727" s="50"/>
      <c r="D727" s="550"/>
      <c r="E727" s="618"/>
      <c r="F727" s="333">
        <v>125</v>
      </c>
      <c r="G727" s="48"/>
      <c r="H727" s="333">
        <v>481</v>
      </c>
      <c r="I727" s="242" t="s">
        <v>171</v>
      </c>
      <c r="J727" s="60">
        <v>10000000</v>
      </c>
      <c r="K727" s="61"/>
      <c r="L727" s="60">
        <f>SUM(J727+K727)</f>
        <v>10000000</v>
      </c>
    </row>
    <row r="728" spans="1:12" x14ac:dyDescent="0.2">
      <c r="A728" s="550"/>
      <c r="B728" s="50"/>
      <c r="D728" s="550"/>
      <c r="E728" s="618"/>
      <c r="F728" s="333"/>
      <c r="G728" s="48"/>
      <c r="H728" s="333"/>
      <c r="I728" s="257" t="s">
        <v>710</v>
      </c>
      <c r="J728" s="61">
        <f>SUM(J727)</f>
        <v>10000000</v>
      </c>
      <c r="K728" s="61"/>
      <c r="L728" s="61">
        <f t="shared" ref="L728" si="44">SUM(L727)</f>
        <v>10000000</v>
      </c>
    </row>
    <row r="729" spans="1:12" ht="15" x14ac:dyDescent="0.25">
      <c r="A729" s="550"/>
      <c r="B729" s="50"/>
      <c r="D729" s="550"/>
      <c r="E729" s="618"/>
      <c r="F729" s="333"/>
      <c r="G729" s="56" t="s">
        <v>37</v>
      </c>
      <c r="H729" s="336"/>
      <c r="I729" s="242" t="s">
        <v>38</v>
      </c>
      <c r="J729" s="60">
        <f>SUM(J728)</f>
        <v>10000000</v>
      </c>
      <c r="K729" s="60"/>
      <c r="L729" s="60">
        <f>SUM(J729+K729)</f>
        <v>10000000</v>
      </c>
    </row>
    <row r="730" spans="1:12" ht="15" x14ac:dyDescent="0.25">
      <c r="A730" s="550"/>
      <c r="B730" s="50"/>
      <c r="D730" s="550"/>
      <c r="E730" s="618"/>
      <c r="F730" s="333"/>
      <c r="G730" s="56"/>
      <c r="H730" s="336"/>
      <c r="I730" s="260"/>
      <c r="J730" s="348"/>
      <c r="K730" s="348"/>
      <c r="L730" s="58"/>
    </row>
    <row r="731" spans="1:12" ht="22.5" x14ac:dyDescent="0.2">
      <c r="B731" s="50"/>
      <c r="C731" s="50">
        <v>490</v>
      </c>
      <c r="D731" s="550"/>
      <c r="E731" s="620" t="s">
        <v>253</v>
      </c>
      <c r="F731" s="413"/>
      <c r="G731" s="429"/>
      <c r="H731" s="415"/>
      <c r="I731" s="423" t="s">
        <v>889</v>
      </c>
      <c r="J731" s="283"/>
      <c r="K731" s="348"/>
      <c r="L731" s="58"/>
    </row>
    <row r="732" spans="1:12" x14ac:dyDescent="0.2">
      <c r="B732" s="50"/>
      <c r="D732" s="550"/>
      <c r="E732" s="618"/>
      <c r="F732" s="333">
        <v>126</v>
      </c>
      <c r="G732" s="48"/>
      <c r="H732" s="334" t="s">
        <v>46</v>
      </c>
      <c r="I732" s="242" t="s">
        <v>10</v>
      </c>
      <c r="J732" s="65">
        <v>600000</v>
      </c>
      <c r="K732" s="60"/>
      <c r="L732" s="60">
        <f>SUM(J732:K732)</f>
        <v>600000</v>
      </c>
    </row>
    <row r="733" spans="1:12" x14ac:dyDescent="0.2">
      <c r="B733" s="50"/>
      <c r="D733" s="550"/>
      <c r="E733" s="618"/>
      <c r="F733" s="333"/>
      <c r="G733" s="56" t="s">
        <v>37</v>
      </c>
      <c r="H733" s="335"/>
      <c r="I733" s="242" t="s">
        <v>38</v>
      </c>
      <c r="J733" s="65">
        <f>SUM(J732)</f>
        <v>600000</v>
      </c>
      <c r="K733" s="60"/>
      <c r="L733" s="60">
        <f>SUM(J732:K732)</f>
        <v>600000</v>
      </c>
    </row>
    <row r="734" spans="1:12" x14ac:dyDescent="0.2">
      <c r="E734" s="618"/>
      <c r="F734" s="333"/>
      <c r="G734" s="48"/>
      <c r="H734" s="334"/>
      <c r="I734" s="251" t="s">
        <v>710</v>
      </c>
      <c r="J734" s="57">
        <f>SUM(J733)</f>
        <v>600000</v>
      </c>
      <c r="K734" s="61"/>
      <c r="L734" s="61">
        <f>SUM(J733:K733)</f>
        <v>600000</v>
      </c>
    </row>
    <row r="735" spans="1:12" x14ac:dyDescent="0.2">
      <c r="D735" s="551"/>
      <c r="E735" s="618"/>
      <c r="F735" s="333"/>
      <c r="G735" s="48"/>
      <c r="H735" s="334"/>
      <c r="I735" s="26"/>
      <c r="J735" s="209"/>
      <c r="K735" s="209"/>
      <c r="L735" s="349"/>
    </row>
    <row r="736" spans="1:12" x14ac:dyDescent="0.2">
      <c r="A736" s="550"/>
      <c r="B736" s="50"/>
      <c r="C736" s="50">
        <v>490</v>
      </c>
      <c r="E736" s="618"/>
      <c r="F736" s="333"/>
      <c r="G736" s="48"/>
      <c r="H736" s="334"/>
      <c r="I736" s="260" t="s">
        <v>111</v>
      </c>
      <c r="J736" s="77"/>
      <c r="K736" s="77"/>
      <c r="L736" s="240"/>
    </row>
    <row r="737" spans="1:12" x14ac:dyDescent="0.2">
      <c r="A737" s="550"/>
      <c r="B737" s="50"/>
      <c r="E737" s="618"/>
      <c r="F737" s="333"/>
      <c r="G737" s="48"/>
      <c r="H737" s="333"/>
      <c r="I737" s="28"/>
      <c r="J737" s="30"/>
      <c r="K737" s="30"/>
      <c r="L737" s="62"/>
    </row>
    <row r="738" spans="1:12" x14ac:dyDescent="0.2">
      <c r="A738" s="550"/>
      <c r="B738" s="50"/>
      <c r="E738" s="620" t="s">
        <v>253</v>
      </c>
      <c r="F738" s="413"/>
      <c r="G738" s="356"/>
      <c r="H738" s="413"/>
      <c r="I738" s="425" t="s">
        <v>888</v>
      </c>
      <c r="J738" s="348"/>
      <c r="K738" s="348"/>
      <c r="L738" s="58"/>
    </row>
    <row r="739" spans="1:12" x14ac:dyDescent="0.2">
      <c r="B739" s="50"/>
      <c r="E739" s="618"/>
      <c r="F739" s="333">
        <v>127</v>
      </c>
      <c r="G739" s="48"/>
      <c r="H739" s="333">
        <v>454</v>
      </c>
      <c r="I739" s="292" t="s">
        <v>470</v>
      </c>
      <c r="J739" s="60">
        <v>13370000</v>
      </c>
      <c r="K739" s="60"/>
      <c r="L739" s="60">
        <f>SUM(J739+K739)</f>
        <v>13370000</v>
      </c>
    </row>
    <row r="740" spans="1:12" x14ac:dyDescent="0.2">
      <c r="B740" s="50"/>
      <c r="D740" s="550"/>
      <c r="E740" s="618"/>
      <c r="F740" s="333"/>
      <c r="G740" s="48"/>
      <c r="H740" s="333"/>
      <c r="I740" s="251" t="s">
        <v>710</v>
      </c>
      <c r="J740" s="57">
        <f>SUM(J739)</f>
        <v>13370000</v>
      </c>
      <c r="K740" s="61"/>
      <c r="L740" s="61">
        <f>SUM(J740+K740)</f>
        <v>13370000</v>
      </c>
    </row>
    <row r="741" spans="1:12" x14ac:dyDescent="0.2">
      <c r="B741" s="197"/>
      <c r="C741" s="197"/>
      <c r="D741" s="548"/>
      <c r="E741" s="618"/>
      <c r="F741" s="341"/>
      <c r="G741" s="56" t="s">
        <v>37</v>
      </c>
      <c r="H741" s="335"/>
      <c r="I741" s="242" t="s">
        <v>38</v>
      </c>
      <c r="J741" s="65">
        <f>SUM(J740)</f>
        <v>13370000</v>
      </c>
      <c r="K741" s="61"/>
      <c r="L741" s="60">
        <f>SUM(J741+K741)</f>
        <v>13370000</v>
      </c>
    </row>
    <row r="742" spans="1:12" x14ac:dyDescent="0.2">
      <c r="D742" s="551"/>
      <c r="E742" s="618"/>
      <c r="F742" s="333"/>
      <c r="G742" s="80"/>
      <c r="H742" s="341"/>
      <c r="I742" s="198"/>
      <c r="J742" s="209"/>
      <c r="K742" s="209"/>
      <c r="L742" s="349"/>
    </row>
    <row r="743" spans="1:12" x14ac:dyDescent="0.2">
      <c r="A743" s="550"/>
      <c r="B743" s="50"/>
      <c r="C743" s="50">
        <v>490</v>
      </c>
      <c r="E743" s="618"/>
      <c r="F743" s="333"/>
      <c r="G743" s="48"/>
      <c r="H743" s="334"/>
      <c r="I743" s="260" t="s">
        <v>111</v>
      </c>
      <c r="J743" s="384"/>
      <c r="K743" s="384"/>
      <c r="L743" s="385"/>
    </row>
    <row r="744" spans="1:12" x14ac:dyDescent="0.2">
      <c r="A744" s="550"/>
      <c r="B744" s="50"/>
      <c r="E744" s="618"/>
      <c r="F744" s="333"/>
      <c r="G744" s="48"/>
      <c r="H744" s="333"/>
      <c r="I744" s="28"/>
      <c r="J744" s="30"/>
      <c r="K744" s="30"/>
      <c r="L744" s="62"/>
    </row>
    <row r="745" spans="1:12" ht="22.5" x14ac:dyDescent="0.2">
      <c r="A745" s="550"/>
      <c r="B745" s="50"/>
      <c r="E745" s="620" t="s">
        <v>253</v>
      </c>
      <c r="F745" s="413"/>
      <c r="G745" s="356"/>
      <c r="H745" s="413"/>
      <c r="I745" s="358" t="s">
        <v>887</v>
      </c>
      <c r="J745" s="348"/>
      <c r="K745" s="348"/>
      <c r="L745" s="58"/>
    </row>
    <row r="746" spans="1:12" x14ac:dyDescent="0.2">
      <c r="B746" s="50"/>
      <c r="E746" s="618"/>
      <c r="F746" s="333">
        <v>128</v>
      </c>
      <c r="G746" s="48"/>
      <c r="H746" s="333">
        <v>454</v>
      </c>
      <c r="I746" s="292" t="s">
        <v>470</v>
      </c>
      <c r="J746" s="60">
        <v>5000000</v>
      </c>
      <c r="K746" s="60"/>
      <c r="L746" s="60">
        <f>SUM(J746+K746)</f>
        <v>5000000</v>
      </c>
    </row>
    <row r="747" spans="1:12" x14ac:dyDescent="0.2">
      <c r="B747" s="197"/>
      <c r="C747" s="197"/>
      <c r="D747" s="548"/>
      <c r="E747" s="618"/>
      <c r="F747" s="333"/>
      <c r="G747" s="48"/>
      <c r="H747" s="333"/>
      <c r="I747" s="251" t="s">
        <v>704</v>
      </c>
      <c r="J747" s="57">
        <f>SUM(J746)</f>
        <v>5000000</v>
      </c>
      <c r="K747" s="61"/>
      <c r="L747" s="61">
        <f>SUM(J747+K747)</f>
        <v>5000000</v>
      </c>
    </row>
    <row r="748" spans="1:12" x14ac:dyDescent="0.2">
      <c r="B748" s="197"/>
      <c r="C748" s="197"/>
      <c r="D748" s="548"/>
      <c r="E748" s="618"/>
      <c r="F748" s="333"/>
      <c r="G748" s="56" t="s">
        <v>37</v>
      </c>
      <c r="H748" s="335"/>
      <c r="I748" s="242" t="s">
        <v>38</v>
      </c>
      <c r="J748" s="65">
        <f>SUM(J747)</f>
        <v>5000000</v>
      </c>
      <c r="K748" s="61"/>
      <c r="L748" s="60">
        <f>SUM(J748+K748)</f>
        <v>5000000</v>
      </c>
    </row>
    <row r="749" spans="1:12" x14ac:dyDescent="0.2">
      <c r="D749" s="551"/>
      <c r="E749" s="618"/>
      <c r="F749" s="333"/>
      <c r="G749" s="48"/>
      <c r="H749" s="333"/>
      <c r="I749" s="26"/>
      <c r="J749" s="30"/>
      <c r="K749" s="30"/>
      <c r="L749" s="62"/>
    </row>
    <row r="750" spans="1:12" x14ac:dyDescent="0.2">
      <c r="A750" s="550"/>
      <c r="B750" s="50"/>
      <c r="C750" s="50">
        <v>490</v>
      </c>
      <c r="E750" s="618"/>
      <c r="F750" s="333"/>
      <c r="G750" s="48"/>
      <c r="H750" s="334"/>
      <c r="I750" s="260" t="s">
        <v>111</v>
      </c>
      <c r="J750" s="384"/>
      <c r="K750" s="384"/>
      <c r="L750" s="385"/>
    </row>
    <row r="751" spans="1:12" x14ac:dyDescent="0.2">
      <c r="A751" s="550"/>
      <c r="B751" s="50"/>
      <c r="E751" s="618"/>
      <c r="F751" s="333"/>
      <c r="G751" s="48"/>
      <c r="H751" s="333"/>
      <c r="I751" s="28"/>
      <c r="J751" s="209"/>
      <c r="K751" s="209"/>
      <c r="L751" s="349"/>
    </row>
    <row r="752" spans="1:12" x14ac:dyDescent="0.2">
      <c r="A752" s="550"/>
      <c r="B752" s="50"/>
      <c r="E752" s="620" t="s">
        <v>253</v>
      </c>
      <c r="F752" s="413"/>
      <c r="G752" s="356"/>
      <c r="H752" s="413"/>
      <c r="I752" s="426" t="s">
        <v>886</v>
      </c>
      <c r="J752" s="81"/>
      <c r="K752" s="81"/>
      <c r="L752" s="282"/>
    </row>
    <row r="753" spans="1:12" x14ac:dyDescent="0.2">
      <c r="A753" s="550"/>
      <c r="B753" s="50"/>
      <c r="E753" s="618"/>
      <c r="F753" s="333">
        <v>129</v>
      </c>
      <c r="G753" s="48"/>
      <c r="H753" s="333">
        <v>423</v>
      </c>
      <c r="I753" s="248" t="s">
        <v>682</v>
      </c>
      <c r="J753" s="60">
        <v>600000</v>
      </c>
      <c r="K753" s="60"/>
      <c r="L753" s="60">
        <f>SUM(J753:K753)</f>
        <v>600000</v>
      </c>
    </row>
    <row r="754" spans="1:12" ht="22.5" x14ac:dyDescent="0.2">
      <c r="A754" s="550"/>
      <c r="B754" s="50"/>
      <c r="E754" s="618"/>
      <c r="F754" s="333">
        <v>130</v>
      </c>
      <c r="G754" s="48"/>
      <c r="H754" s="333">
        <v>423</v>
      </c>
      <c r="I754" s="248" t="s">
        <v>683</v>
      </c>
      <c r="J754" s="60">
        <v>600000</v>
      </c>
      <c r="K754" s="60"/>
      <c r="L754" s="60">
        <f>SUM(J753:K753)</f>
        <v>600000</v>
      </c>
    </row>
    <row r="755" spans="1:12" x14ac:dyDescent="0.2">
      <c r="B755" s="50"/>
      <c r="E755" s="618"/>
      <c r="F755" s="333">
        <v>131</v>
      </c>
      <c r="G755" s="48"/>
      <c r="H755" s="333">
        <v>424</v>
      </c>
      <c r="I755" s="292" t="s">
        <v>10</v>
      </c>
      <c r="J755" s="60">
        <v>11300000</v>
      </c>
      <c r="K755" s="60"/>
      <c r="L755" s="60">
        <f>SUM(J755+K755)</f>
        <v>11300000</v>
      </c>
    </row>
    <row r="756" spans="1:12" x14ac:dyDescent="0.2">
      <c r="B756" s="197"/>
      <c r="C756" s="197"/>
      <c r="D756" s="548"/>
      <c r="E756" s="618"/>
      <c r="F756" s="341"/>
      <c r="G756" s="48"/>
      <c r="H756" s="333"/>
      <c r="I756" s="251" t="s">
        <v>710</v>
      </c>
      <c r="J756" s="280">
        <f>SUM(J753:J755)</f>
        <v>12500000</v>
      </c>
      <c r="K756" s="61"/>
      <c r="L756" s="61">
        <f>SUM(J756+K756)</f>
        <v>12500000</v>
      </c>
    </row>
    <row r="757" spans="1:12" x14ac:dyDescent="0.2">
      <c r="B757" s="197"/>
      <c r="C757" s="197"/>
      <c r="D757" s="548"/>
      <c r="E757" s="618"/>
      <c r="F757" s="341"/>
      <c r="G757" s="340" t="s">
        <v>37</v>
      </c>
      <c r="H757" s="335"/>
      <c r="I757" s="297" t="s">
        <v>38</v>
      </c>
      <c r="J757" s="54">
        <f>SUM(J756)</f>
        <v>12500000</v>
      </c>
      <c r="K757" s="218"/>
      <c r="L757" s="55">
        <f>SUM(J757+K757)</f>
        <v>12500000</v>
      </c>
    </row>
    <row r="758" spans="1:12" x14ac:dyDescent="0.2">
      <c r="B758" s="197"/>
      <c r="C758" s="197"/>
      <c r="D758" s="548"/>
      <c r="E758" s="618"/>
      <c r="F758" s="341"/>
      <c r="G758" s="340"/>
      <c r="H758" s="335"/>
      <c r="I758" s="757"/>
      <c r="J758" s="284"/>
      <c r="K758" s="209"/>
      <c r="L758" s="273"/>
    </row>
    <row r="759" spans="1:12" x14ac:dyDescent="0.2">
      <c r="B759" s="197"/>
      <c r="C759" s="197">
        <v>490</v>
      </c>
      <c r="D759" s="548"/>
      <c r="E759" s="620" t="s">
        <v>253</v>
      </c>
      <c r="F759" s="413"/>
      <c r="G759" s="356"/>
      <c r="H759" s="413"/>
      <c r="I759" s="425" t="s">
        <v>716</v>
      </c>
      <c r="J759" s="348"/>
      <c r="K759" s="348"/>
      <c r="L759" s="58"/>
    </row>
    <row r="760" spans="1:12" x14ac:dyDescent="0.2">
      <c r="B760" s="197"/>
      <c r="C760" s="197"/>
      <c r="D760" s="548"/>
      <c r="E760" s="618"/>
      <c r="F760" s="333">
        <v>132</v>
      </c>
      <c r="G760" s="48"/>
      <c r="H760" s="333">
        <v>511</v>
      </c>
      <c r="I760" s="292" t="s">
        <v>584</v>
      </c>
      <c r="J760" s="60">
        <v>500000</v>
      </c>
      <c r="K760" s="60"/>
      <c r="L760" s="60">
        <f>SUM(J760+K760)</f>
        <v>500000</v>
      </c>
    </row>
    <row r="761" spans="1:12" x14ac:dyDescent="0.2">
      <c r="B761" s="197"/>
      <c r="C761" s="197"/>
      <c r="D761" s="548"/>
      <c r="E761" s="618"/>
      <c r="F761" s="333"/>
      <c r="G761" s="48"/>
      <c r="H761" s="333"/>
      <c r="I761" s="66" t="s">
        <v>710</v>
      </c>
      <c r="J761" s="57">
        <f>SUM(J760)</f>
        <v>500000</v>
      </c>
      <c r="K761" s="61"/>
      <c r="L761" s="61">
        <f>SUM(J761+K761)</f>
        <v>500000</v>
      </c>
    </row>
    <row r="762" spans="1:12" x14ac:dyDescent="0.2">
      <c r="B762" s="197"/>
      <c r="C762" s="197"/>
      <c r="D762" s="548"/>
      <c r="E762" s="618"/>
      <c r="F762" s="333"/>
      <c r="G762" s="56" t="s">
        <v>37</v>
      </c>
      <c r="H762" s="335"/>
      <c r="I762" s="242" t="s">
        <v>38</v>
      </c>
      <c r="J762" s="65">
        <f>SUM(J761)</f>
        <v>500000</v>
      </c>
      <c r="K762" s="61"/>
      <c r="L762" s="60">
        <f>SUM(J762+K762)</f>
        <v>500000</v>
      </c>
    </row>
    <row r="763" spans="1:12" x14ac:dyDescent="0.2">
      <c r="A763" s="550"/>
      <c r="B763" s="50"/>
      <c r="D763" s="50"/>
      <c r="E763" s="618"/>
      <c r="F763" s="333"/>
      <c r="G763" s="80"/>
      <c r="H763" s="333"/>
      <c r="I763" s="198"/>
      <c r="J763" s="209"/>
      <c r="K763" s="209"/>
      <c r="L763" s="349"/>
    </row>
    <row r="764" spans="1:12" x14ac:dyDescent="0.2">
      <c r="A764" s="550"/>
      <c r="B764" s="50"/>
      <c r="C764" s="50">
        <v>474</v>
      </c>
      <c r="E764" s="618"/>
      <c r="F764" s="333"/>
      <c r="G764" s="48"/>
      <c r="H764" s="333"/>
      <c r="I764" s="309" t="s">
        <v>114</v>
      </c>
      <c r="J764" s="77"/>
      <c r="K764" s="77"/>
      <c r="L764" s="240"/>
    </row>
    <row r="765" spans="1:12" x14ac:dyDescent="0.2">
      <c r="A765" s="550"/>
      <c r="B765" s="50"/>
      <c r="E765" s="618"/>
      <c r="F765" s="333"/>
      <c r="G765" s="48"/>
      <c r="H765" s="335"/>
      <c r="I765" s="28"/>
      <c r="J765" s="30"/>
      <c r="K765" s="30"/>
      <c r="L765" s="62"/>
    </row>
    <row r="766" spans="1:12" x14ac:dyDescent="0.2">
      <c r="A766" s="550"/>
      <c r="B766" s="50"/>
      <c r="E766" s="620" t="s">
        <v>253</v>
      </c>
      <c r="F766" s="413"/>
      <c r="G766" s="356"/>
      <c r="H766" s="484"/>
      <c r="I766" s="425" t="s">
        <v>885</v>
      </c>
      <c r="J766" s="348"/>
      <c r="K766" s="348"/>
      <c r="L766" s="58"/>
    </row>
    <row r="767" spans="1:12" x14ac:dyDescent="0.2">
      <c r="B767" s="50"/>
      <c r="E767" s="618"/>
      <c r="F767" s="333">
        <v>133</v>
      </c>
      <c r="G767" s="48"/>
      <c r="H767" s="333">
        <v>472</v>
      </c>
      <c r="I767" s="292" t="s">
        <v>304</v>
      </c>
      <c r="J767" s="60">
        <v>8000000</v>
      </c>
      <c r="K767" s="60"/>
      <c r="L767" s="60">
        <f>SUM(J767+K767)</f>
        <v>8000000</v>
      </c>
    </row>
    <row r="768" spans="1:12" x14ac:dyDescent="0.2">
      <c r="B768" s="50"/>
      <c r="D768" s="550"/>
      <c r="E768" s="618"/>
      <c r="F768" s="333"/>
      <c r="G768" s="48"/>
      <c r="H768" s="335"/>
      <c r="I768" s="66" t="s">
        <v>710</v>
      </c>
      <c r="J768" s="57">
        <f>SUM(J767)</f>
        <v>8000000</v>
      </c>
      <c r="K768" s="61"/>
      <c r="L768" s="61">
        <f>SUM(J768+K768)</f>
        <v>8000000</v>
      </c>
    </row>
    <row r="769" spans="1:12" x14ac:dyDescent="0.2">
      <c r="B769" s="50"/>
      <c r="D769" s="550"/>
      <c r="E769" s="618"/>
      <c r="F769" s="333"/>
      <c r="G769" s="56" t="s">
        <v>37</v>
      </c>
      <c r="H769" s="333"/>
      <c r="I769" s="242" t="s">
        <v>38</v>
      </c>
      <c r="J769" s="65">
        <f>SUM(J768-J770)</f>
        <v>8000000</v>
      </c>
      <c r="K769" s="61"/>
      <c r="L769" s="60">
        <f>SUM(J769+K769)</f>
        <v>8000000</v>
      </c>
    </row>
    <row r="770" spans="1:12" x14ac:dyDescent="0.2">
      <c r="A770" s="550"/>
      <c r="B770" s="50"/>
      <c r="E770" s="618"/>
      <c r="F770" s="333"/>
      <c r="G770" s="56"/>
      <c r="H770" s="335"/>
      <c r="I770" s="239"/>
      <c r="J770" s="200"/>
      <c r="K770" s="30"/>
      <c r="L770" s="32"/>
    </row>
    <row r="771" spans="1:12" ht="22.5" x14ac:dyDescent="0.2">
      <c r="A771" s="550"/>
      <c r="B771" s="50"/>
      <c r="E771" s="620" t="s">
        <v>253</v>
      </c>
      <c r="F771" s="413"/>
      <c r="G771" s="356"/>
      <c r="H771" s="463"/>
      <c r="I771" s="358" t="s">
        <v>884</v>
      </c>
      <c r="J771" s="348"/>
      <c r="K771" s="348"/>
      <c r="L771" s="58"/>
    </row>
    <row r="772" spans="1:12" x14ac:dyDescent="0.2">
      <c r="B772" s="50"/>
      <c r="E772" s="618"/>
      <c r="F772" s="333">
        <v>134</v>
      </c>
      <c r="G772" s="48"/>
      <c r="H772" s="333">
        <v>472</v>
      </c>
      <c r="I772" s="292" t="s">
        <v>304</v>
      </c>
      <c r="J772" s="60">
        <v>3000000</v>
      </c>
      <c r="K772" s="60"/>
      <c r="L772" s="60">
        <f>SUM(J772+K772)</f>
        <v>3000000</v>
      </c>
    </row>
    <row r="773" spans="1:12" x14ac:dyDescent="0.2">
      <c r="B773" s="50"/>
      <c r="D773" s="550"/>
      <c r="E773" s="618"/>
      <c r="F773" s="333"/>
      <c r="G773" s="48"/>
      <c r="H773" s="333"/>
      <c r="I773" s="66" t="s">
        <v>710</v>
      </c>
      <c r="J773" s="57">
        <f>SUM(J772)</f>
        <v>3000000</v>
      </c>
      <c r="K773" s="61"/>
      <c r="L773" s="61">
        <f>SUM(J773+K773)</f>
        <v>3000000</v>
      </c>
    </row>
    <row r="774" spans="1:12" x14ac:dyDescent="0.2">
      <c r="B774" s="197"/>
      <c r="C774" s="197"/>
      <c r="D774" s="548"/>
      <c r="E774" s="618"/>
      <c r="F774" s="341"/>
      <c r="G774" s="56" t="s">
        <v>37</v>
      </c>
      <c r="H774" s="335"/>
      <c r="I774" s="242" t="s">
        <v>38</v>
      </c>
      <c r="J774" s="65">
        <f>SUM(J773-J775)</f>
        <v>1500000</v>
      </c>
      <c r="K774" s="61"/>
      <c r="L774" s="60">
        <f>SUM(J774+K774)</f>
        <v>1500000</v>
      </c>
    </row>
    <row r="775" spans="1:12" x14ac:dyDescent="0.2">
      <c r="A775" s="550"/>
      <c r="B775" s="50"/>
      <c r="E775" s="618"/>
      <c r="F775" s="333"/>
      <c r="G775" s="56" t="s">
        <v>113</v>
      </c>
      <c r="H775" s="333"/>
      <c r="I775" s="242" t="s">
        <v>280</v>
      </c>
      <c r="J775" s="77">
        <v>1500000</v>
      </c>
      <c r="K775" s="386"/>
      <c r="L775" s="60">
        <f>SUM(J775+K775)</f>
        <v>1500000</v>
      </c>
    </row>
    <row r="776" spans="1:12" x14ac:dyDescent="0.2">
      <c r="A776" s="550"/>
      <c r="B776" s="50"/>
      <c r="E776" s="618"/>
      <c r="F776" s="333"/>
      <c r="G776" s="48"/>
      <c r="H776" s="335"/>
      <c r="I776" s="277"/>
      <c r="J776" s="81"/>
      <c r="K776" s="128"/>
      <c r="L776" s="254"/>
    </row>
    <row r="777" spans="1:12" x14ac:dyDescent="0.2">
      <c r="A777" s="550"/>
      <c r="B777" s="50"/>
      <c r="E777" s="620" t="s">
        <v>253</v>
      </c>
      <c r="F777" s="413"/>
      <c r="G777" s="356"/>
      <c r="H777" s="413"/>
      <c r="I777" s="426" t="s">
        <v>882</v>
      </c>
      <c r="J777" s="81"/>
      <c r="K777" s="81"/>
      <c r="L777" s="282"/>
    </row>
    <row r="778" spans="1:12" x14ac:dyDescent="0.2">
      <c r="A778" s="550"/>
      <c r="B778" s="50"/>
      <c r="E778" s="618"/>
      <c r="F778" s="333">
        <v>135</v>
      </c>
      <c r="G778" s="48"/>
      <c r="H778" s="333">
        <v>424</v>
      </c>
      <c r="I778" s="292" t="s">
        <v>116</v>
      </c>
      <c r="J778" s="60">
        <v>21900000</v>
      </c>
      <c r="K778" s="60"/>
      <c r="L778" s="60">
        <f>SUM(J778+K778)</f>
        <v>21900000</v>
      </c>
    </row>
    <row r="779" spans="1:12" x14ac:dyDescent="0.2">
      <c r="A779" s="550"/>
      <c r="B779" s="50"/>
      <c r="E779" s="618"/>
      <c r="F779" s="333">
        <v>136</v>
      </c>
      <c r="G779" s="48"/>
      <c r="H779" s="333">
        <v>511</v>
      </c>
      <c r="I779" s="242" t="s">
        <v>20</v>
      </c>
      <c r="J779" s="60">
        <v>6294000</v>
      </c>
      <c r="K779" s="60"/>
      <c r="L779" s="60">
        <f t="shared" ref="L779:L780" si="45">SUM(J779+K779)</f>
        <v>6294000</v>
      </c>
    </row>
    <row r="780" spans="1:12" x14ac:dyDescent="0.2">
      <c r="A780" s="550"/>
      <c r="B780" s="50"/>
      <c r="E780" s="618"/>
      <c r="F780" s="333">
        <v>137</v>
      </c>
      <c r="G780" s="48"/>
      <c r="H780" s="333">
        <v>512</v>
      </c>
      <c r="I780" s="292" t="s">
        <v>21</v>
      </c>
      <c r="J780" s="60">
        <v>1707000</v>
      </c>
      <c r="K780" s="60"/>
      <c r="L780" s="60">
        <f t="shared" si="45"/>
        <v>1707000</v>
      </c>
    </row>
    <row r="781" spans="1:12" x14ac:dyDescent="0.2">
      <c r="B781" s="50"/>
      <c r="D781" s="550"/>
      <c r="E781" s="618"/>
      <c r="F781" s="333"/>
      <c r="G781" s="48"/>
      <c r="H781" s="334"/>
      <c r="I781" s="316" t="s">
        <v>883</v>
      </c>
      <c r="J781" s="61">
        <f>SUM(J778:J780)</f>
        <v>29901000</v>
      </c>
      <c r="K781" s="61"/>
      <c r="L781" s="61">
        <f>SUM(J781:K781)</f>
        <v>29901000</v>
      </c>
    </row>
    <row r="782" spans="1:12" x14ac:dyDescent="0.2">
      <c r="B782" s="50"/>
      <c r="D782" s="550"/>
      <c r="E782" s="618"/>
      <c r="F782" s="333"/>
      <c r="G782" s="56" t="s">
        <v>37</v>
      </c>
      <c r="H782" s="333"/>
      <c r="I782" s="242" t="s">
        <v>38</v>
      </c>
      <c r="J782" s="65">
        <f>SUM(J781-J783)</f>
        <v>11901000</v>
      </c>
      <c r="K782" s="61"/>
      <c r="L782" s="60">
        <f>SUM(J782+K782)</f>
        <v>11901000</v>
      </c>
    </row>
    <row r="783" spans="1:12" x14ac:dyDescent="0.2">
      <c r="A783" s="550"/>
      <c r="B783" s="50"/>
      <c r="D783" s="550"/>
      <c r="E783" s="618"/>
      <c r="F783" s="333"/>
      <c r="G783" s="56" t="s">
        <v>113</v>
      </c>
      <c r="H783" s="333"/>
      <c r="I783" s="242" t="s">
        <v>280</v>
      </c>
      <c r="J783" s="65">
        <v>18000000</v>
      </c>
      <c r="K783" s="61"/>
      <c r="L783" s="60">
        <f>SUM(J783+K783)</f>
        <v>18000000</v>
      </c>
    </row>
    <row r="784" spans="1:12" x14ac:dyDescent="0.2">
      <c r="D784" s="551"/>
      <c r="E784" s="618"/>
      <c r="F784" s="333"/>
      <c r="G784" s="48"/>
      <c r="H784" s="335"/>
      <c r="I784" s="26"/>
      <c r="J784" s="209"/>
      <c r="K784" s="209"/>
      <c r="L784" s="349"/>
    </row>
    <row r="785" spans="1:15" x14ac:dyDescent="0.2">
      <c r="B785" s="50"/>
      <c r="C785" s="50">
        <v>620</v>
      </c>
      <c r="E785" s="618"/>
      <c r="F785" s="333"/>
      <c r="G785" s="48"/>
      <c r="H785" s="335"/>
      <c r="I785" s="260" t="s">
        <v>105</v>
      </c>
      <c r="J785" s="77"/>
      <c r="K785" s="77"/>
      <c r="L785" s="240"/>
    </row>
    <row r="786" spans="1:15" x14ac:dyDescent="0.2">
      <c r="B786" s="459"/>
      <c r="C786" s="774"/>
      <c r="D786" s="389"/>
      <c r="E786" s="618"/>
      <c r="F786" s="333"/>
      <c r="G786" s="48"/>
      <c r="H786" s="333"/>
      <c r="I786" s="245"/>
      <c r="J786" s="30"/>
      <c r="K786" s="32"/>
      <c r="L786" s="78"/>
    </row>
    <row r="787" spans="1:15" x14ac:dyDescent="0.2">
      <c r="B787" s="459"/>
      <c r="C787" s="774"/>
      <c r="D787" s="389"/>
      <c r="E787" s="620" t="s">
        <v>253</v>
      </c>
      <c r="F787" s="413"/>
      <c r="G787" s="356"/>
      <c r="H787" s="484"/>
      <c r="I787" s="423" t="s">
        <v>957</v>
      </c>
      <c r="J787" s="348"/>
      <c r="K787" s="348"/>
      <c r="L787" s="58"/>
    </row>
    <row r="788" spans="1:15" s="205" customFormat="1" x14ac:dyDescent="0.2">
      <c r="A788" s="768"/>
      <c r="B788" s="703"/>
      <c r="C788" s="953"/>
      <c r="D788" s="768"/>
      <c r="E788" s="683"/>
      <c r="F788" s="941" t="s">
        <v>1001</v>
      </c>
      <c r="G788" s="942"/>
      <c r="H788" s="941">
        <v>424</v>
      </c>
      <c r="I788" s="954" t="s">
        <v>10</v>
      </c>
      <c r="J788" s="949">
        <v>400000</v>
      </c>
      <c r="K788" s="949"/>
      <c r="L788" s="949">
        <f>SUM(J788:K788)</f>
        <v>400000</v>
      </c>
      <c r="M788" s="201"/>
      <c r="N788" s="203"/>
      <c r="O788" s="204"/>
    </row>
    <row r="789" spans="1:15" x14ac:dyDescent="0.2">
      <c r="A789" s="551"/>
      <c r="B789" s="50"/>
      <c r="D789" s="551"/>
      <c r="E789" s="618"/>
      <c r="F789" s="333">
        <v>138</v>
      </c>
      <c r="G789" s="48"/>
      <c r="H789" s="333">
        <v>511</v>
      </c>
      <c r="I789" s="242" t="s">
        <v>648</v>
      </c>
      <c r="J789" s="60">
        <v>6000000</v>
      </c>
      <c r="K789" s="61"/>
      <c r="L789" s="60">
        <f>SUM(J789:K789)</f>
        <v>6000000</v>
      </c>
    </row>
    <row r="790" spans="1:15" x14ac:dyDescent="0.2">
      <c r="B790" s="50"/>
      <c r="E790" s="618"/>
      <c r="F790" s="333">
        <v>139</v>
      </c>
      <c r="G790" s="48"/>
      <c r="H790" s="333">
        <v>511</v>
      </c>
      <c r="I790" s="242" t="s">
        <v>649</v>
      </c>
      <c r="J790" s="65">
        <v>45000000</v>
      </c>
      <c r="K790" s="60"/>
      <c r="L790" s="60">
        <f>SUM(J790+K790)</f>
        <v>45000000</v>
      </c>
    </row>
    <row r="791" spans="1:15" x14ac:dyDescent="0.2">
      <c r="B791" s="50"/>
      <c r="D791" s="550"/>
      <c r="E791" s="618"/>
      <c r="F791" s="333"/>
      <c r="G791" s="48"/>
      <c r="H791" s="333"/>
      <c r="I791" s="257" t="s">
        <v>710</v>
      </c>
      <c r="J791" s="61">
        <f>SUM(J788:J790)</f>
        <v>51400000</v>
      </c>
      <c r="K791" s="60"/>
      <c r="L791" s="57">
        <f>SUM(L788:L790)</f>
        <v>51400000</v>
      </c>
    </row>
    <row r="792" spans="1:15" x14ac:dyDescent="0.2">
      <c r="B792" s="50"/>
      <c r="E792" s="618"/>
      <c r="F792" s="333"/>
      <c r="G792" s="56" t="s">
        <v>37</v>
      </c>
      <c r="H792" s="335"/>
      <c r="I792" s="242" t="s">
        <v>38</v>
      </c>
      <c r="J792" s="65">
        <f>SUM(J791)</f>
        <v>51400000</v>
      </c>
      <c r="K792" s="61"/>
      <c r="L792" s="60">
        <f>SUM(J792+K792)</f>
        <v>51400000</v>
      </c>
    </row>
    <row r="793" spans="1:15" x14ac:dyDescent="0.2">
      <c r="B793" s="459"/>
      <c r="C793" s="774"/>
      <c r="D793" s="389"/>
      <c r="E793" s="618"/>
      <c r="F793" s="333"/>
      <c r="G793" s="48"/>
      <c r="H793" s="333"/>
      <c r="I793" s="245"/>
      <c r="J793" s="30"/>
      <c r="K793" s="32"/>
      <c r="L793" s="78"/>
    </row>
    <row r="794" spans="1:15" ht="22.5" x14ac:dyDescent="0.2">
      <c r="B794" s="459"/>
      <c r="C794" s="774"/>
      <c r="D794" s="389"/>
      <c r="E794" s="620" t="s">
        <v>253</v>
      </c>
      <c r="F794" s="413"/>
      <c r="G794" s="356"/>
      <c r="H794" s="413"/>
      <c r="I794" s="423" t="s">
        <v>958</v>
      </c>
      <c r="J794" s="348"/>
      <c r="K794" s="348"/>
      <c r="L794" s="58"/>
    </row>
    <row r="795" spans="1:15" s="205" customFormat="1" x14ac:dyDescent="0.2">
      <c r="A795" s="768"/>
      <c r="B795" s="703"/>
      <c r="C795" s="953"/>
      <c r="D795" s="768"/>
      <c r="E795" s="683"/>
      <c r="F795" s="941" t="s">
        <v>1000</v>
      </c>
      <c r="G795" s="942"/>
      <c r="H795" s="941">
        <v>424</v>
      </c>
      <c r="I795" s="954" t="s">
        <v>10</v>
      </c>
      <c r="J795" s="949">
        <v>200000</v>
      </c>
      <c r="K795" s="949"/>
      <c r="L795" s="949">
        <f>SUM(J795:K795)</f>
        <v>200000</v>
      </c>
      <c r="M795" s="201"/>
      <c r="N795" s="203"/>
      <c r="O795" s="204"/>
    </row>
    <row r="796" spans="1:15" x14ac:dyDescent="0.2">
      <c r="B796" s="50"/>
      <c r="D796" s="550"/>
      <c r="E796" s="618"/>
      <c r="F796" s="333">
        <v>140</v>
      </c>
      <c r="G796" s="48"/>
      <c r="H796" s="334" t="s">
        <v>80</v>
      </c>
      <c r="I796" s="242" t="s">
        <v>9</v>
      </c>
      <c r="J796" s="60">
        <v>12000000</v>
      </c>
      <c r="K796" s="61"/>
      <c r="L796" s="60">
        <f>SUM(J796:K796)</f>
        <v>12000000</v>
      </c>
    </row>
    <row r="797" spans="1:15" s="194" customFormat="1" x14ac:dyDescent="0.2">
      <c r="A797" s="51"/>
      <c r="B797" s="50"/>
      <c r="C797" s="50"/>
      <c r="D797" s="550"/>
      <c r="E797" s="618"/>
      <c r="F797" s="333"/>
      <c r="G797" s="56" t="s">
        <v>37</v>
      </c>
      <c r="H797" s="334"/>
      <c r="I797" s="242" t="s">
        <v>38</v>
      </c>
      <c r="J797" s="65">
        <f>SUM(J795:J796)</f>
        <v>12200000</v>
      </c>
      <c r="K797" s="61"/>
      <c r="L797" s="60">
        <f>SUM(J797+K797)</f>
        <v>12200000</v>
      </c>
      <c r="M797" s="158"/>
      <c r="N797" s="192"/>
      <c r="O797" s="193"/>
    </row>
    <row r="798" spans="1:15" s="194" customFormat="1" x14ac:dyDescent="0.2">
      <c r="A798" s="550"/>
      <c r="B798" s="50"/>
      <c r="C798" s="50"/>
      <c r="D798" s="550"/>
      <c r="E798" s="618"/>
      <c r="F798" s="333"/>
      <c r="G798" s="48"/>
      <c r="H798" s="335"/>
      <c r="I798" s="251" t="s">
        <v>710</v>
      </c>
      <c r="J798" s="61">
        <f>SUM(J797:J797)</f>
        <v>12200000</v>
      </c>
      <c r="K798" s="61"/>
      <c r="L798" s="61">
        <f>SUM(L797:L797)</f>
        <v>12200000</v>
      </c>
      <c r="M798" s="195"/>
      <c r="N798" s="192"/>
      <c r="O798" s="193"/>
    </row>
    <row r="799" spans="1:15" s="194" customFormat="1" x14ac:dyDescent="0.2">
      <c r="A799" s="550"/>
      <c r="B799" s="50"/>
      <c r="C799" s="50"/>
      <c r="D799" s="550"/>
      <c r="E799" s="618"/>
      <c r="F799" s="333"/>
      <c r="G799" s="48"/>
      <c r="H799" s="334"/>
      <c r="I799" s="115"/>
      <c r="J799" s="348"/>
      <c r="K799" s="348"/>
      <c r="L799" s="58"/>
      <c r="M799" s="196"/>
      <c r="N799" s="192"/>
      <c r="O799" s="193"/>
    </row>
    <row r="800" spans="1:15" s="194" customFormat="1" ht="22.5" x14ac:dyDescent="0.2">
      <c r="A800" s="51"/>
      <c r="B800" s="50"/>
      <c r="C800" s="50"/>
      <c r="D800" s="550"/>
      <c r="E800" s="620" t="s">
        <v>253</v>
      </c>
      <c r="F800" s="413"/>
      <c r="G800" s="356"/>
      <c r="H800" s="415"/>
      <c r="I800" s="423" t="s">
        <v>881</v>
      </c>
      <c r="J800" s="283"/>
      <c r="K800" s="348"/>
      <c r="L800" s="58"/>
      <c r="M800" s="158"/>
      <c r="N800" s="192"/>
      <c r="O800" s="193"/>
    </row>
    <row r="801" spans="1:15" s="194" customFormat="1" x14ac:dyDescent="0.2">
      <c r="A801" s="51"/>
      <c r="B801" s="50"/>
      <c r="C801" s="50"/>
      <c r="D801" s="550"/>
      <c r="E801" s="618"/>
      <c r="F801" s="333">
        <v>141</v>
      </c>
      <c r="G801" s="48"/>
      <c r="H801" s="334" t="s">
        <v>46</v>
      </c>
      <c r="I801" s="242" t="s">
        <v>10</v>
      </c>
      <c r="J801" s="65">
        <v>2500000</v>
      </c>
      <c r="K801" s="60"/>
      <c r="L801" s="60">
        <f>SUM(J801:K801)</f>
        <v>2500000</v>
      </c>
      <c r="M801" s="158"/>
      <c r="N801" s="192"/>
      <c r="O801" s="193"/>
    </row>
    <row r="802" spans="1:15" s="194" customFormat="1" ht="15" x14ac:dyDescent="0.25">
      <c r="A802" s="51"/>
      <c r="B802" s="50"/>
      <c r="C802" s="50"/>
      <c r="D802" s="550"/>
      <c r="E802" s="618"/>
      <c r="F802" s="333"/>
      <c r="G802" s="56" t="s">
        <v>37</v>
      </c>
      <c r="H802" s="339"/>
      <c r="I802" s="242" t="s">
        <v>38</v>
      </c>
      <c r="J802" s="65">
        <f>SUM(J801)</f>
        <v>2500000</v>
      </c>
      <c r="K802" s="60"/>
      <c r="L802" s="60">
        <f>SUM(J801:K801)</f>
        <v>2500000</v>
      </c>
      <c r="M802" s="158"/>
      <c r="N802" s="192"/>
      <c r="O802" s="193"/>
    </row>
    <row r="803" spans="1:15" s="194" customFormat="1" x14ac:dyDescent="0.2">
      <c r="A803" s="51"/>
      <c r="B803" s="50"/>
      <c r="C803" s="50"/>
      <c r="D803" s="550"/>
      <c r="E803" s="618"/>
      <c r="F803" s="333"/>
      <c r="G803" s="48"/>
      <c r="H803" s="704"/>
      <c r="I803" s="251" t="s">
        <v>710</v>
      </c>
      <c r="J803" s="57">
        <f>SUM(J802)</f>
        <v>2500000</v>
      </c>
      <c r="K803" s="61"/>
      <c r="L803" s="61">
        <f>SUM(L802)</f>
        <v>2500000</v>
      </c>
      <c r="M803" s="158"/>
      <c r="N803" s="192"/>
      <c r="O803" s="193"/>
    </row>
    <row r="804" spans="1:15" s="194" customFormat="1" x14ac:dyDescent="0.2">
      <c r="A804" s="550"/>
      <c r="B804" s="50"/>
      <c r="C804" s="50"/>
      <c r="D804" s="550"/>
      <c r="E804" s="618"/>
      <c r="F804" s="333"/>
      <c r="G804" s="48"/>
      <c r="H804" s="335"/>
      <c r="I804" s="310"/>
      <c r="J804" s="81"/>
      <c r="K804" s="81"/>
      <c r="L804" s="282"/>
      <c r="M804" s="158"/>
      <c r="N804" s="192"/>
      <c r="O804" s="193"/>
    </row>
    <row r="805" spans="1:15" s="194" customFormat="1" x14ac:dyDescent="0.2">
      <c r="A805" s="768"/>
      <c r="B805" s="768"/>
      <c r="C805" s="703"/>
      <c r="D805" s="703"/>
      <c r="E805" s="683"/>
      <c r="F805" s="465"/>
      <c r="G805" s="48"/>
      <c r="H805" s="334"/>
      <c r="I805" s="310"/>
      <c r="J805" s="81"/>
      <c r="K805" s="81"/>
      <c r="L805" s="282"/>
      <c r="M805" s="158"/>
      <c r="N805" s="192"/>
      <c r="O805" s="193"/>
    </row>
    <row r="806" spans="1:15" s="194" customFormat="1" x14ac:dyDescent="0.2">
      <c r="A806" s="775"/>
      <c r="B806" s="775"/>
      <c r="C806" s="747"/>
      <c r="D806" s="747">
        <v>1502</v>
      </c>
      <c r="E806" s="674"/>
      <c r="F806" s="758"/>
      <c r="G806" s="748"/>
      <c r="H806" s="749"/>
      <c r="I806" s="750" t="s">
        <v>225</v>
      </c>
      <c r="J806" s="719">
        <f>SUM(J833+J849+J856)</f>
        <v>21118300</v>
      </c>
      <c r="K806" s="719">
        <f>SUM(K833+K849+K856)</f>
        <v>282000</v>
      </c>
      <c r="L806" s="719">
        <f t="shared" ref="L806" si="46">SUM(L833+L849+L856)</f>
        <v>21400300</v>
      </c>
      <c r="M806" s="158"/>
      <c r="N806" s="192"/>
      <c r="O806" s="193"/>
    </row>
    <row r="807" spans="1:15" s="194" customFormat="1" x14ac:dyDescent="0.2">
      <c r="A807" s="51"/>
      <c r="B807" s="51"/>
      <c r="C807" s="50"/>
      <c r="D807" s="50"/>
      <c r="E807" s="618"/>
      <c r="F807" s="333"/>
      <c r="G807" s="343"/>
      <c r="H807" s="334"/>
      <c r="I807" s="288"/>
      <c r="J807" s="209"/>
      <c r="K807" s="209"/>
      <c r="L807" s="349"/>
      <c r="M807" s="158"/>
      <c r="N807" s="192"/>
      <c r="O807" s="193"/>
    </row>
    <row r="808" spans="1:15" s="194" customFormat="1" x14ac:dyDescent="0.2">
      <c r="A808" s="550"/>
      <c r="B808" s="753"/>
      <c r="C808" s="50">
        <v>473</v>
      </c>
      <c r="D808" s="50"/>
      <c r="E808" s="618"/>
      <c r="F808" s="333"/>
      <c r="G808" s="48"/>
      <c r="H808" s="334"/>
      <c r="I808" s="260" t="s">
        <v>57</v>
      </c>
      <c r="J808" s="384"/>
      <c r="K808" s="384"/>
      <c r="L808" s="385"/>
      <c r="M808" s="158"/>
      <c r="N808" s="192"/>
      <c r="O808" s="193"/>
    </row>
    <row r="809" spans="1:15" s="194" customFormat="1" x14ac:dyDescent="0.2">
      <c r="A809" s="50"/>
      <c r="B809" s="50"/>
      <c r="C809" s="50"/>
      <c r="D809" s="50"/>
      <c r="E809" s="618"/>
      <c r="F809" s="333"/>
      <c r="G809" s="48"/>
      <c r="H809" s="334"/>
      <c r="I809" s="26"/>
      <c r="J809" s="272"/>
      <c r="K809" s="272"/>
      <c r="L809" s="273"/>
      <c r="M809" s="158"/>
      <c r="N809" s="192"/>
      <c r="O809" s="193"/>
    </row>
    <row r="810" spans="1:15" s="194" customFormat="1" x14ac:dyDescent="0.2">
      <c r="A810" s="50"/>
      <c r="B810" s="50">
        <v>2</v>
      </c>
      <c r="C810" s="50"/>
      <c r="D810" s="50"/>
      <c r="E810" s="618"/>
      <c r="F810" s="333"/>
      <c r="G810" s="48"/>
      <c r="H810" s="704"/>
      <c r="I810" s="260" t="s">
        <v>58</v>
      </c>
      <c r="J810" s="384"/>
      <c r="K810" s="384"/>
      <c r="L810" s="385"/>
      <c r="M810" s="158"/>
      <c r="N810" s="192"/>
      <c r="O810" s="193"/>
    </row>
    <row r="811" spans="1:15" s="194" customFormat="1" ht="15" x14ac:dyDescent="0.25">
      <c r="A811" s="50"/>
      <c r="B811" s="50"/>
      <c r="C811" s="50"/>
      <c r="D811" s="50"/>
      <c r="E811" s="618"/>
      <c r="F811" s="333"/>
      <c r="G811" s="48"/>
      <c r="H811" s="339"/>
      <c r="I811" s="26"/>
      <c r="J811" s="272"/>
      <c r="K811" s="272"/>
      <c r="L811" s="273"/>
      <c r="M811" s="158"/>
      <c r="N811" s="192"/>
      <c r="O811" s="193"/>
    </row>
    <row r="812" spans="1:15" s="194" customFormat="1" ht="15" x14ac:dyDescent="0.25">
      <c r="A812" s="50"/>
      <c r="B812" s="50"/>
      <c r="C812" s="50"/>
      <c r="D812" s="50"/>
      <c r="E812" s="622"/>
      <c r="F812" s="462"/>
      <c r="G812" s="351"/>
      <c r="H812" s="858"/>
      <c r="I812" s="418" t="s">
        <v>272</v>
      </c>
      <c r="J812" s="776"/>
      <c r="K812" s="776"/>
      <c r="L812" s="432"/>
      <c r="M812" s="158"/>
      <c r="N812" s="192"/>
      <c r="O812" s="193"/>
    </row>
    <row r="813" spans="1:15" s="194" customFormat="1" ht="15" x14ac:dyDescent="0.25">
      <c r="A813" s="703"/>
      <c r="B813" s="703"/>
      <c r="C813" s="703"/>
      <c r="D813" s="703"/>
      <c r="E813" s="619" t="s">
        <v>226</v>
      </c>
      <c r="F813" s="462"/>
      <c r="G813" s="351"/>
      <c r="H813" s="858"/>
      <c r="I813" s="420" t="s">
        <v>227</v>
      </c>
      <c r="J813" s="733"/>
      <c r="K813" s="733"/>
      <c r="L813" s="435"/>
      <c r="M813" s="158"/>
      <c r="N813" s="192"/>
      <c r="O813" s="193"/>
    </row>
    <row r="814" spans="1:15" s="194" customFormat="1" ht="15" x14ac:dyDescent="0.25">
      <c r="A814" s="550"/>
      <c r="B814" s="50"/>
      <c r="C814" s="50"/>
      <c r="D814" s="550"/>
      <c r="E814" s="618"/>
      <c r="F814" s="333"/>
      <c r="G814" s="343"/>
      <c r="H814" s="339"/>
      <c r="I814" s="288"/>
      <c r="J814" s="272"/>
      <c r="K814" s="272"/>
      <c r="L814" s="273"/>
      <c r="M814" s="158"/>
      <c r="N814" s="192"/>
      <c r="O814" s="193"/>
    </row>
    <row r="815" spans="1:15" s="194" customFormat="1" ht="15" x14ac:dyDescent="0.25">
      <c r="A815" s="550"/>
      <c r="B815" s="50"/>
      <c r="C815" s="50"/>
      <c r="D815" s="550"/>
      <c r="E815" s="618"/>
      <c r="F815" s="333">
        <v>142</v>
      </c>
      <c r="G815" s="48"/>
      <c r="H815" s="333">
        <v>411</v>
      </c>
      <c r="I815" s="242" t="s">
        <v>2</v>
      </c>
      <c r="J815" s="777">
        <v>3000000</v>
      </c>
      <c r="K815" s="253"/>
      <c r="L815" s="55">
        <f>SUM(J815:K815)</f>
        <v>3000000</v>
      </c>
      <c r="M815" s="158">
        <f>SUM(L815*17.15)/100</f>
        <v>514499.99999999994</v>
      </c>
      <c r="N815" s="193"/>
      <c r="O815" s="193"/>
    </row>
    <row r="816" spans="1:15" s="194" customFormat="1" ht="15" x14ac:dyDescent="0.25">
      <c r="A816" s="550"/>
      <c r="B816" s="50"/>
      <c r="C816" s="50"/>
      <c r="D816" s="550"/>
      <c r="E816" s="618"/>
      <c r="F816" s="333">
        <v>143</v>
      </c>
      <c r="G816" s="48"/>
      <c r="H816" s="333">
        <v>412</v>
      </c>
      <c r="I816" s="292" t="s">
        <v>3</v>
      </c>
      <c r="J816" s="777">
        <v>515000</v>
      </c>
      <c r="K816" s="253"/>
      <c r="L816" s="55">
        <f t="shared" ref="L816:L829" si="47">SUM(J816:K816)</f>
        <v>515000</v>
      </c>
      <c r="M816" s="158">
        <v>515000</v>
      </c>
      <c r="N816" s="193"/>
      <c r="O816" s="193"/>
    </row>
    <row r="817" spans="1:15" s="194" customFormat="1" x14ac:dyDescent="0.2">
      <c r="A817" s="550"/>
      <c r="B817" s="50"/>
      <c r="C817" s="50"/>
      <c r="D817" s="550"/>
      <c r="E817" s="618"/>
      <c r="F817" s="333">
        <v>144</v>
      </c>
      <c r="G817" s="48"/>
      <c r="H817" s="333">
        <v>413</v>
      </c>
      <c r="I817" s="292" t="s">
        <v>33</v>
      </c>
      <c r="J817" s="54">
        <v>50000</v>
      </c>
      <c r="K817" s="253"/>
      <c r="L817" s="55">
        <f t="shared" si="47"/>
        <v>50000</v>
      </c>
      <c r="M817" s="158"/>
      <c r="N817" s="192"/>
      <c r="O817" s="193"/>
    </row>
    <row r="818" spans="1:15" s="194" customFormat="1" x14ac:dyDescent="0.2">
      <c r="A818" s="550"/>
      <c r="B818" s="50"/>
      <c r="C818" s="50"/>
      <c r="D818" s="550"/>
      <c r="E818" s="618"/>
      <c r="F818" s="333">
        <v>145</v>
      </c>
      <c r="G818" s="48"/>
      <c r="H818" s="333">
        <v>414</v>
      </c>
      <c r="I818" s="292" t="s">
        <v>34</v>
      </c>
      <c r="J818" s="54">
        <v>50000</v>
      </c>
      <c r="K818" s="253"/>
      <c r="L818" s="55">
        <f t="shared" si="47"/>
        <v>50000</v>
      </c>
      <c r="M818" s="158"/>
      <c r="N818" s="192"/>
      <c r="O818" s="193"/>
    </row>
    <row r="819" spans="1:15" s="194" customFormat="1" x14ac:dyDescent="0.2">
      <c r="A819" s="550"/>
      <c r="B819" s="50"/>
      <c r="C819" s="50"/>
      <c r="D819" s="550"/>
      <c r="E819" s="618"/>
      <c r="F819" s="333">
        <v>146</v>
      </c>
      <c r="G819" s="48"/>
      <c r="H819" s="333">
        <v>415</v>
      </c>
      <c r="I819" s="292" t="s">
        <v>5</v>
      </c>
      <c r="J819" s="54">
        <v>140000</v>
      </c>
      <c r="K819" s="253"/>
      <c r="L819" s="55">
        <f t="shared" si="47"/>
        <v>140000</v>
      </c>
      <c r="M819" s="158"/>
      <c r="N819" s="192"/>
      <c r="O819" s="193"/>
    </row>
    <row r="820" spans="1:15" s="194" customFormat="1" x14ac:dyDescent="0.2">
      <c r="A820" s="550"/>
      <c r="B820" s="50"/>
      <c r="C820" s="50"/>
      <c r="D820" s="550"/>
      <c r="E820" s="618"/>
      <c r="F820" s="333">
        <v>147</v>
      </c>
      <c r="G820" s="48"/>
      <c r="H820" s="333">
        <v>421</v>
      </c>
      <c r="I820" s="292" t="s">
        <v>7</v>
      </c>
      <c r="J820" s="54">
        <v>185000</v>
      </c>
      <c r="K820" s="253">
        <v>2000</v>
      </c>
      <c r="L820" s="55">
        <f t="shared" si="47"/>
        <v>187000</v>
      </c>
      <c r="M820" s="195"/>
      <c r="N820" s="192"/>
      <c r="O820" s="193"/>
    </row>
    <row r="821" spans="1:15" s="194" customFormat="1" x14ac:dyDescent="0.2">
      <c r="A821" s="550"/>
      <c r="B821" s="50"/>
      <c r="C821" s="50"/>
      <c r="D821" s="550"/>
      <c r="E821" s="618"/>
      <c r="F821" s="333">
        <v>148</v>
      </c>
      <c r="G821" s="48"/>
      <c r="H821" s="333">
        <v>422</v>
      </c>
      <c r="I821" s="242" t="s">
        <v>8</v>
      </c>
      <c r="J821" s="54">
        <v>200000</v>
      </c>
      <c r="K821" s="253"/>
      <c r="L821" s="55">
        <f t="shared" si="47"/>
        <v>200000</v>
      </c>
      <c r="M821" s="195"/>
      <c r="N821" s="192"/>
      <c r="O821" s="193"/>
    </row>
    <row r="822" spans="1:15" s="194" customFormat="1" x14ac:dyDescent="0.2">
      <c r="A822" s="550"/>
      <c r="B822" s="50"/>
      <c r="C822" s="50"/>
      <c r="D822" s="550"/>
      <c r="E822" s="618"/>
      <c r="F822" s="333">
        <v>149</v>
      </c>
      <c r="G822" s="48"/>
      <c r="H822" s="333">
        <v>423</v>
      </c>
      <c r="I822" s="242" t="s">
        <v>9</v>
      </c>
      <c r="J822" s="54">
        <v>1470000</v>
      </c>
      <c r="K822" s="253"/>
      <c r="L822" s="55">
        <f t="shared" si="47"/>
        <v>1470000</v>
      </c>
      <c r="M822" s="158"/>
      <c r="N822" s="192"/>
      <c r="O822" s="193"/>
    </row>
    <row r="823" spans="1:15" s="194" customFormat="1" x14ac:dyDescent="0.2">
      <c r="A823" s="550"/>
      <c r="B823" s="50"/>
      <c r="C823" s="50"/>
      <c r="D823" s="550"/>
      <c r="E823" s="618"/>
      <c r="F823" s="333">
        <v>150</v>
      </c>
      <c r="G823" s="48"/>
      <c r="H823" s="333">
        <v>425</v>
      </c>
      <c r="I823" s="242" t="s">
        <v>11</v>
      </c>
      <c r="J823" s="54">
        <v>60000</v>
      </c>
      <c r="K823" s="253"/>
      <c r="L823" s="55">
        <f t="shared" si="47"/>
        <v>60000</v>
      </c>
      <c r="M823" s="158"/>
      <c r="N823" s="192"/>
      <c r="O823" s="193"/>
    </row>
    <row r="824" spans="1:15" s="194" customFormat="1" x14ac:dyDescent="0.2">
      <c r="A824" s="550"/>
      <c r="B824" s="50"/>
      <c r="C824" s="50"/>
      <c r="D824" s="550"/>
      <c r="E824" s="618"/>
      <c r="F824" s="333">
        <v>151</v>
      </c>
      <c r="G824" s="48"/>
      <c r="H824" s="333">
        <v>426</v>
      </c>
      <c r="I824" s="242" t="s">
        <v>35</v>
      </c>
      <c r="J824" s="54">
        <v>45000</v>
      </c>
      <c r="K824" s="253"/>
      <c r="L824" s="55">
        <f t="shared" si="47"/>
        <v>45000</v>
      </c>
      <c r="M824" s="158"/>
      <c r="N824" s="192"/>
      <c r="O824" s="193"/>
    </row>
    <row r="825" spans="1:15" s="194" customFormat="1" x14ac:dyDescent="0.2">
      <c r="A825" s="550"/>
      <c r="B825" s="50"/>
      <c r="C825" s="50"/>
      <c r="D825" s="550"/>
      <c r="E825" s="618"/>
      <c r="F825" s="333">
        <v>152</v>
      </c>
      <c r="G825" s="48"/>
      <c r="H825" s="333">
        <v>465</v>
      </c>
      <c r="I825" s="242" t="s">
        <v>167</v>
      </c>
      <c r="J825" s="54">
        <v>398300</v>
      </c>
      <c r="K825" s="253"/>
      <c r="L825" s="55">
        <f t="shared" si="47"/>
        <v>398300</v>
      </c>
      <c r="M825" s="158"/>
      <c r="N825" s="192"/>
      <c r="O825" s="193"/>
    </row>
    <row r="826" spans="1:15" s="194" customFormat="1" x14ac:dyDescent="0.2">
      <c r="A826" s="550"/>
      <c r="B826" s="50"/>
      <c r="C826" s="50"/>
      <c r="D826" s="550"/>
      <c r="E826" s="618"/>
      <c r="F826" s="333">
        <v>153</v>
      </c>
      <c r="G826" s="48"/>
      <c r="H826" s="333">
        <v>482</v>
      </c>
      <c r="I826" s="242" t="s">
        <v>17</v>
      </c>
      <c r="J826" s="54">
        <v>35000</v>
      </c>
      <c r="K826" s="253">
        <v>5000</v>
      </c>
      <c r="L826" s="55">
        <f t="shared" si="47"/>
        <v>40000</v>
      </c>
      <c r="M826" s="158"/>
      <c r="N826" s="192"/>
      <c r="O826" s="193"/>
    </row>
    <row r="827" spans="1:15" s="194" customFormat="1" x14ac:dyDescent="0.2">
      <c r="A827" s="550"/>
      <c r="B827" s="50"/>
      <c r="C827" s="50"/>
      <c r="D827" s="550"/>
      <c r="E827" s="618"/>
      <c r="F827" s="333">
        <v>154</v>
      </c>
      <c r="G827" s="48"/>
      <c r="H827" s="333">
        <v>483</v>
      </c>
      <c r="I827" s="242" t="s">
        <v>104</v>
      </c>
      <c r="J827" s="54">
        <v>50000</v>
      </c>
      <c r="K827" s="253"/>
      <c r="L827" s="55">
        <f t="shared" si="47"/>
        <v>50000</v>
      </c>
      <c r="M827" s="158"/>
      <c r="N827" s="192"/>
      <c r="O827" s="193"/>
    </row>
    <row r="828" spans="1:15" s="194" customFormat="1" x14ac:dyDescent="0.2">
      <c r="A828" s="550"/>
      <c r="B828" s="50"/>
      <c r="C828" s="50"/>
      <c r="D828" s="550"/>
      <c r="E828" s="618"/>
      <c r="F828" s="333">
        <v>155</v>
      </c>
      <c r="G828" s="48"/>
      <c r="H828" s="333">
        <v>512</v>
      </c>
      <c r="I828" s="242" t="s">
        <v>51</v>
      </c>
      <c r="J828" s="54">
        <v>100000</v>
      </c>
      <c r="K828" s="253"/>
      <c r="L828" s="55">
        <f t="shared" si="47"/>
        <v>100000</v>
      </c>
      <c r="M828" s="158"/>
      <c r="N828" s="192"/>
      <c r="O828" s="193"/>
    </row>
    <row r="829" spans="1:15" s="194" customFormat="1" x14ac:dyDescent="0.2">
      <c r="A829" s="550"/>
      <c r="B829" s="50"/>
      <c r="C829" s="50"/>
      <c r="D829" s="550"/>
      <c r="E829" s="618"/>
      <c r="F829" s="333">
        <v>156</v>
      </c>
      <c r="G829" s="48"/>
      <c r="H829" s="333">
        <v>515</v>
      </c>
      <c r="I829" s="242" t="s">
        <v>23</v>
      </c>
      <c r="J829" s="54">
        <v>500000</v>
      </c>
      <c r="K829" s="253"/>
      <c r="L829" s="55">
        <f t="shared" si="47"/>
        <v>500000</v>
      </c>
      <c r="M829" s="158"/>
      <c r="N829" s="192"/>
      <c r="O829" s="193"/>
    </row>
    <row r="830" spans="1:15" s="194" customFormat="1" ht="15" x14ac:dyDescent="0.2">
      <c r="A830" s="550"/>
      <c r="B830" s="50"/>
      <c r="C830" s="461"/>
      <c r="D830" s="550"/>
      <c r="E830" s="618"/>
      <c r="F830" s="333"/>
      <c r="G830" s="48"/>
      <c r="H830" s="333"/>
      <c r="I830" s="239"/>
      <c r="J830" s="284"/>
      <c r="K830" s="267"/>
      <c r="L830" s="272"/>
      <c r="M830" s="195"/>
      <c r="N830" s="192"/>
      <c r="O830" s="193"/>
    </row>
    <row r="831" spans="1:15" s="194" customFormat="1" ht="15" x14ac:dyDescent="0.2">
      <c r="A831" s="550"/>
      <c r="B831" s="50"/>
      <c r="C831" s="461"/>
      <c r="D831" s="550"/>
      <c r="E831" s="618"/>
      <c r="F831" s="333"/>
      <c r="G831" s="56" t="s">
        <v>37</v>
      </c>
      <c r="H831" s="333"/>
      <c r="I831" s="242" t="s">
        <v>38</v>
      </c>
      <c r="J831" s="55">
        <f>SUM(J815:J829)</f>
        <v>6798300</v>
      </c>
      <c r="K831" s="55"/>
      <c r="L831" s="55">
        <f>SUM(J831+K831)</f>
        <v>6798300</v>
      </c>
      <c r="M831" s="195"/>
      <c r="N831" s="192"/>
      <c r="O831" s="193"/>
    </row>
    <row r="832" spans="1:15" s="194" customFormat="1" ht="15" x14ac:dyDescent="0.2">
      <c r="A832" s="550"/>
      <c r="B832" s="50"/>
      <c r="C832" s="461"/>
      <c r="D832" s="550"/>
      <c r="E832" s="618"/>
      <c r="F832" s="333"/>
      <c r="G832" s="56" t="s">
        <v>55</v>
      </c>
      <c r="H832" s="333"/>
      <c r="I832" s="242" t="s">
        <v>56</v>
      </c>
      <c r="J832" s="55"/>
      <c r="K832" s="55">
        <f>SUM(K815:K829)</f>
        <v>7000</v>
      </c>
      <c r="L832" s="55">
        <f>SUM(J832+K832)</f>
        <v>7000</v>
      </c>
      <c r="M832" s="158"/>
      <c r="N832" s="192"/>
      <c r="O832" s="193"/>
    </row>
    <row r="833" spans="1:15" s="194" customFormat="1" x14ac:dyDescent="0.2">
      <c r="A833" s="550"/>
      <c r="B833" s="50"/>
      <c r="C833" s="50"/>
      <c r="D833" s="550"/>
      <c r="E833" s="618"/>
      <c r="F833" s="333"/>
      <c r="G833" s="48"/>
      <c r="H833" s="465"/>
      <c r="I833" s="251" t="s">
        <v>290</v>
      </c>
      <c r="J833" s="218">
        <f>SUM(J815:J829)</f>
        <v>6798300</v>
      </c>
      <c r="K833" s="218">
        <f>SUM(K815:K829)</f>
        <v>7000</v>
      </c>
      <c r="L833" s="218">
        <f>SUM(L815:L829)</f>
        <v>6805300</v>
      </c>
      <c r="M833" s="158"/>
      <c r="N833" s="192"/>
      <c r="O833" s="193"/>
    </row>
    <row r="834" spans="1:15" s="205" customFormat="1" ht="15" x14ac:dyDescent="0.25">
      <c r="A834" s="550"/>
      <c r="B834" s="50"/>
      <c r="C834" s="50"/>
      <c r="D834" s="550"/>
      <c r="E834" s="618"/>
      <c r="F834" s="333"/>
      <c r="G834" s="48"/>
      <c r="H834" s="336"/>
      <c r="I834" s="285"/>
      <c r="J834" s="286"/>
      <c r="K834" s="286"/>
      <c r="L834" s="287"/>
      <c r="M834" s="17"/>
      <c r="N834" s="204"/>
      <c r="O834" s="204"/>
    </row>
    <row r="835" spans="1:15" s="205" customFormat="1" ht="15" x14ac:dyDescent="0.25">
      <c r="A835" s="550"/>
      <c r="B835" s="50"/>
      <c r="C835" s="50"/>
      <c r="D835" s="550"/>
      <c r="E835" s="622"/>
      <c r="F835" s="462"/>
      <c r="G835" s="351"/>
      <c r="H835" s="495"/>
      <c r="I835" s="418" t="s">
        <v>237</v>
      </c>
      <c r="J835" s="430"/>
      <c r="K835" s="431"/>
      <c r="L835" s="432"/>
      <c r="M835" s="17"/>
      <c r="N835" s="204"/>
      <c r="O835" s="204"/>
    </row>
    <row r="836" spans="1:15" x14ac:dyDescent="0.2">
      <c r="A836" s="702"/>
      <c r="B836" s="703"/>
      <c r="C836" s="703"/>
      <c r="D836" s="702"/>
      <c r="E836" s="619" t="s">
        <v>236</v>
      </c>
      <c r="F836" s="462"/>
      <c r="G836" s="351"/>
      <c r="H836" s="483"/>
      <c r="I836" s="420" t="s">
        <v>444</v>
      </c>
      <c r="J836" s="433"/>
      <c r="K836" s="434"/>
      <c r="L836" s="435"/>
      <c r="N836" s="31"/>
    </row>
    <row r="837" spans="1:15" x14ac:dyDescent="0.2">
      <c r="A837" s="550"/>
      <c r="B837" s="50"/>
      <c r="D837" s="550"/>
      <c r="E837" s="618"/>
      <c r="F837" s="333"/>
      <c r="G837" s="343"/>
      <c r="H837" s="335"/>
      <c r="I837" s="288"/>
      <c r="J837" s="284"/>
      <c r="K837" s="267"/>
      <c r="L837" s="273"/>
      <c r="N837" s="31"/>
    </row>
    <row r="838" spans="1:15" x14ac:dyDescent="0.2">
      <c r="A838" s="550"/>
      <c r="B838" s="50"/>
      <c r="D838" s="550"/>
      <c r="E838" s="618"/>
      <c r="F838" s="333">
        <v>157</v>
      </c>
      <c r="G838" s="48"/>
      <c r="H838" s="333">
        <v>421</v>
      </c>
      <c r="I838" s="292" t="s">
        <v>7</v>
      </c>
      <c r="J838" s="54">
        <v>850000</v>
      </c>
      <c r="K838" s="253"/>
      <c r="L838" s="55">
        <f t="shared" ref="L838:L844" si="48">SUM(J838+K838)</f>
        <v>850000</v>
      </c>
      <c r="N838" s="31"/>
    </row>
    <row r="839" spans="1:15" x14ac:dyDescent="0.2">
      <c r="A839" s="550"/>
      <c r="B839" s="50"/>
      <c r="D839" s="550"/>
      <c r="E839" s="618"/>
      <c r="F839" s="333">
        <v>158</v>
      </c>
      <c r="G839" s="48"/>
      <c r="H839" s="333">
        <v>423</v>
      </c>
      <c r="I839" s="242" t="s">
        <v>9</v>
      </c>
      <c r="J839" s="54">
        <v>3300000</v>
      </c>
      <c r="K839" s="253">
        <v>80000</v>
      </c>
      <c r="L839" s="55">
        <f t="shared" si="48"/>
        <v>3380000</v>
      </c>
      <c r="N839" s="31"/>
    </row>
    <row r="840" spans="1:15" x14ac:dyDescent="0.2">
      <c r="A840" s="550"/>
      <c r="B840" s="50"/>
      <c r="D840" s="550"/>
      <c r="E840" s="618"/>
      <c r="F840" s="333">
        <v>159</v>
      </c>
      <c r="G840" s="48"/>
      <c r="H840" s="333">
        <v>424</v>
      </c>
      <c r="I840" s="242" t="s">
        <v>10</v>
      </c>
      <c r="J840" s="54">
        <v>4000000</v>
      </c>
      <c r="K840" s="253"/>
      <c r="L840" s="55">
        <f t="shared" si="48"/>
        <v>4000000</v>
      </c>
      <c r="N840" s="31"/>
    </row>
    <row r="841" spans="1:15" x14ac:dyDescent="0.2">
      <c r="A841" s="550"/>
      <c r="B841" s="50"/>
      <c r="D841" s="550"/>
      <c r="E841" s="618"/>
      <c r="F841" s="333">
        <v>160</v>
      </c>
      <c r="G841" s="48"/>
      <c r="H841" s="333">
        <v>425</v>
      </c>
      <c r="I841" s="242" t="s">
        <v>11</v>
      </c>
      <c r="J841" s="54">
        <v>200000</v>
      </c>
      <c r="K841" s="253"/>
      <c r="L841" s="55">
        <f t="shared" si="48"/>
        <v>200000</v>
      </c>
      <c r="N841" s="31"/>
    </row>
    <row r="842" spans="1:15" x14ac:dyDescent="0.2">
      <c r="A842" s="550"/>
      <c r="B842" s="50"/>
      <c r="D842" s="550"/>
      <c r="E842" s="618"/>
      <c r="F842" s="333">
        <v>161</v>
      </c>
      <c r="G842" s="48"/>
      <c r="H842" s="333">
        <v>426</v>
      </c>
      <c r="I842" s="242" t="s">
        <v>35</v>
      </c>
      <c r="J842" s="54">
        <v>320000</v>
      </c>
      <c r="K842" s="253">
        <v>125000</v>
      </c>
      <c r="L842" s="55">
        <f t="shared" si="48"/>
        <v>445000</v>
      </c>
      <c r="N842" s="31"/>
    </row>
    <row r="843" spans="1:15" x14ac:dyDescent="0.2">
      <c r="A843" s="550"/>
      <c r="B843" s="50"/>
      <c r="D843" s="550"/>
      <c r="E843" s="618"/>
      <c r="F843" s="333">
        <v>162</v>
      </c>
      <c r="G843" s="48"/>
      <c r="H843" s="333">
        <v>512</v>
      </c>
      <c r="I843" s="242" t="s">
        <v>51</v>
      </c>
      <c r="J843" s="54">
        <v>100000</v>
      </c>
      <c r="K843" s="253"/>
      <c r="L843" s="55">
        <f t="shared" si="48"/>
        <v>100000</v>
      </c>
      <c r="N843" s="31"/>
    </row>
    <row r="844" spans="1:15" x14ac:dyDescent="0.2">
      <c r="A844" s="550"/>
      <c r="B844" s="50"/>
      <c r="D844" s="550"/>
      <c r="E844" s="618"/>
      <c r="F844" s="333">
        <v>163</v>
      </c>
      <c r="G844" s="48"/>
      <c r="H844" s="333">
        <v>523</v>
      </c>
      <c r="I844" s="242" t="s">
        <v>24</v>
      </c>
      <c r="J844" s="54"/>
      <c r="K844" s="253">
        <v>70000</v>
      </c>
      <c r="L844" s="55">
        <f t="shared" si="48"/>
        <v>70000</v>
      </c>
      <c r="N844" s="31"/>
    </row>
    <row r="845" spans="1:15" ht="15" x14ac:dyDescent="0.2">
      <c r="A845" s="550"/>
      <c r="B845" s="50"/>
      <c r="C845" s="461"/>
      <c r="D845" s="550"/>
      <c r="E845" s="618"/>
      <c r="F845" s="333"/>
      <c r="G845" s="48"/>
      <c r="H845" s="334"/>
      <c r="I845" s="285"/>
      <c r="J845" s="286"/>
      <c r="K845" s="286"/>
      <c r="L845" s="287"/>
      <c r="N845" s="31"/>
    </row>
    <row r="846" spans="1:15" ht="15" x14ac:dyDescent="0.2">
      <c r="A846" s="550"/>
      <c r="B846" s="50"/>
      <c r="C846" s="461"/>
      <c r="D846" s="550"/>
      <c r="E846" s="618"/>
      <c r="F846" s="333"/>
      <c r="G846" s="56" t="s">
        <v>37</v>
      </c>
      <c r="H846" s="334"/>
      <c r="I846" s="242" t="s">
        <v>38</v>
      </c>
      <c r="J846" s="55">
        <f>SUM(J849-J848)</f>
        <v>7520000</v>
      </c>
      <c r="K846" s="55"/>
      <c r="L846" s="55">
        <f>SUM(J846+K846)</f>
        <v>7520000</v>
      </c>
      <c r="N846" s="31"/>
    </row>
    <row r="847" spans="1:15" ht="15" x14ac:dyDescent="0.2">
      <c r="A847" s="550"/>
      <c r="B847" s="50"/>
      <c r="C847" s="461"/>
      <c r="D847" s="550"/>
      <c r="E847" s="618"/>
      <c r="F847" s="333"/>
      <c r="G847" s="56" t="s">
        <v>55</v>
      </c>
      <c r="H847" s="334"/>
      <c r="I847" s="242" t="s">
        <v>56</v>
      </c>
      <c r="J847" s="55"/>
      <c r="K847" s="55">
        <f>SUM(K838:K844)</f>
        <v>275000</v>
      </c>
      <c r="L847" s="55">
        <f>SUM(J847+K847)</f>
        <v>275000</v>
      </c>
      <c r="N847" s="31"/>
    </row>
    <row r="848" spans="1:15" ht="15" x14ac:dyDescent="0.2">
      <c r="A848" s="550"/>
      <c r="B848" s="50"/>
      <c r="C848" s="461"/>
      <c r="D848" s="550"/>
      <c r="E848" s="618"/>
      <c r="F848" s="333"/>
      <c r="G848" s="56" t="s">
        <v>113</v>
      </c>
      <c r="H848" s="335"/>
      <c r="I848" s="242" t="s">
        <v>280</v>
      </c>
      <c r="J848" s="55">
        <v>1250000</v>
      </c>
      <c r="K848" s="55"/>
      <c r="L848" s="55">
        <f>SUM(J848+K848)</f>
        <v>1250000</v>
      </c>
      <c r="N848" s="31"/>
    </row>
    <row r="849" spans="1:14" ht="15" x14ac:dyDescent="0.25">
      <c r="A849" s="550"/>
      <c r="B849" s="50"/>
      <c r="C849" s="461"/>
      <c r="D849" s="550"/>
      <c r="E849" s="618"/>
      <c r="F849" s="333"/>
      <c r="G849" s="48"/>
      <c r="H849" s="337"/>
      <c r="I849" s="251" t="s">
        <v>291</v>
      </c>
      <c r="J849" s="218">
        <f>SUM(J838:J844)</f>
        <v>8770000</v>
      </c>
      <c r="K849" s="218">
        <f>SUM(K838:K844)</f>
        <v>275000</v>
      </c>
      <c r="L849" s="218">
        <f>SUM(L846:L848)</f>
        <v>9045000</v>
      </c>
    </row>
    <row r="850" spans="1:14" ht="15" x14ac:dyDescent="0.25">
      <c r="A850" s="550"/>
      <c r="B850" s="50"/>
      <c r="C850" s="461"/>
      <c r="D850" s="550"/>
      <c r="E850" s="618"/>
      <c r="F850" s="333"/>
      <c r="G850" s="48"/>
      <c r="H850" s="337"/>
      <c r="I850" s="18"/>
      <c r="J850" s="209"/>
      <c r="K850" s="209"/>
      <c r="L850" s="349"/>
    </row>
    <row r="851" spans="1:14" ht="15" x14ac:dyDescent="0.25">
      <c r="A851" s="550"/>
      <c r="B851" s="50"/>
      <c r="C851" s="461"/>
      <c r="D851" s="550"/>
      <c r="E851" s="620" t="s">
        <v>377</v>
      </c>
      <c r="F851" s="413"/>
      <c r="G851" s="356"/>
      <c r="H851" s="492"/>
      <c r="I851" s="934" t="s">
        <v>880</v>
      </c>
      <c r="J851" s="209"/>
      <c r="K851" s="209"/>
      <c r="L851" s="349"/>
    </row>
    <row r="852" spans="1:14" ht="15" x14ac:dyDescent="0.2">
      <c r="A852" s="550"/>
      <c r="B852" s="50"/>
      <c r="C852" s="461"/>
      <c r="D852" s="550"/>
      <c r="E852" s="618"/>
      <c r="F852" s="333">
        <v>164</v>
      </c>
      <c r="G852" s="48"/>
      <c r="H852" s="334" t="s">
        <v>46</v>
      </c>
      <c r="I852" s="311" t="s">
        <v>10</v>
      </c>
      <c r="J852" s="60">
        <v>150000</v>
      </c>
      <c r="K852" s="60"/>
      <c r="L852" s="60">
        <f>SUM(J852:K852)</f>
        <v>150000</v>
      </c>
    </row>
    <row r="853" spans="1:14" ht="15" x14ac:dyDescent="0.2">
      <c r="A853" s="550"/>
      <c r="B853" s="50"/>
      <c r="C853" s="461"/>
      <c r="D853" s="550"/>
      <c r="E853" s="618"/>
      <c r="F853" s="333">
        <v>165</v>
      </c>
      <c r="G853" s="48"/>
      <c r="H853" s="334" t="s">
        <v>270</v>
      </c>
      <c r="I853" s="311" t="s">
        <v>584</v>
      </c>
      <c r="J853" s="60">
        <v>100000</v>
      </c>
      <c r="K853" s="60"/>
      <c r="L853" s="60">
        <f t="shared" ref="L853:L854" si="49">SUM(J853:K853)</f>
        <v>100000</v>
      </c>
    </row>
    <row r="854" spans="1:14" ht="15" x14ac:dyDescent="0.2">
      <c r="A854" s="550"/>
      <c r="B854" s="50"/>
      <c r="C854" s="461"/>
      <c r="D854" s="550"/>
      <c r="E854" s="618"/>
      <c r="F854" s="333">
        <v>166</v>
      </c>
      <c r="G854" s="48"/>
      <c r="H854" s="334" t="s">
        <v>271</v>
      </c>
      <c r="I854" s="311" t="s">
        <v>22</v>
      </c>
      <c r="J854" s="60">
        <v>5300000</v>
      </c>
      <c r="K854" s="60"/>
      <c r="L854" s="60">
        <f t="shared" si="49"/>
        <v>5300000</v>
      </c>
    </row>
    <row r="855" spans="1:14" ht="15" x14ac:dyDescent="0.2">
      <c r="A855" s="550"/>
      <c r="B855" s="50"/>
      <c r="C855" s="461"/>
      <c r="D855" s="550"/>
      <c r="E855" s="618"/>
      <c r="F855" s="333"/>
      <c r="G855" s="56" t="s">
        <v>37</v>
      </c>
      <c r="H855" s="334"/>
      <c r="I855" s="314" t="s">
        <v>38</v>
      </c>
      <c r="J855" s="60">
        <f>SUM(J852:J854)</f>
        <v>5550000</v>
      </c>
      <c r="K855" s="60"/>
      <c r="L855" s="60">
        <f>SUM(L852:L854)</f>
        <v>5550000</v>
      </c>
      <c r="M855" s="201"/>
    </row>
    <row r="856" spans="1:14" ht="15" x14ac:dyDescent="0.25">
      <c r="A856" s="550"/>
      <c r="B856" s="50"/>
      <c r="C856" s="461"/>
      <c r="D856" s="550"/>
      <c r="E856" s="618"/>
      <c r="F856" s="333"/>
      <c r="G856" s="48"/>
      <c r="H856" s="337"/>
      <c r="I856" s="322" t="s">
        <v>704</v>
      </c>
      <c r="J856" s="218">
        <f>SUM(J855)</f>
        <v>5550000</v>
      </c>
      <c r="K856" s="218"/>
      <c r="L856" s="218">
        <f>SUM(L855)</f>
        <v>5550000</v>
      </c>
    </row>
    <row r="857" spans="1:14" ht="15" x14ac:dyDescent="0.2">
      <c r="A857" s="550"/>
      <c r="B857" s="50"/>
      <c r="C857" s="461"/>
      <c r="D857" s="550"/>
      <c r="E857" s="618"/>
      <c r="F857" s="333"/>
      <c r="G857" s="48"/>
      <c r="H857" s="704"/>
      <c r="I857" s="18"/>
      <c r="J857" s="209"/>
      <c r="K857" s="209"/>
      <c r="L857" s="349"/>
      <c r="N857" s="31"/>
    </row>
    <row r="858" spans="1:14" x14ac:dyDescent="0.2">
      <c r="A858" s="550"/>
      <c r="B858" s="50"/>
      <c r="D858" s="550"/>
      <c r="E858" s="618"/>
      <c r="F858" s="333"/>
      <c r="G858" s="48"/>
      <c r="H858" s="334"/>
      <c r="I858" s="778" t="s">
        <v>711</v>
      </c>
      <c r="J858" s="779">
        <f>SUM(J849+J833+J856)</f>
        <v>21118300</v>
      </c>
      <c r="K858" s="779">
        <f>SUM(K849+K833+K856)</f>
        <v>282000</v>
      </c>
      <c r="L858" s="779">
        <f>SUM(L849+L833+L856)</f>
        <v>21400300</v>
      </c>
      <c r="N858" s="31"/>
    </row>
    <row r="859" spans="1:14" x14ac:dyDescent="0.2">
      <c r="A859" s="702"/>
      <c r="B859" s="703"/>
      <c r="C859" s="703"/>
      <c r="D859" s="682"/>
      <c r="E859" s="683"/>
      <c r="F859" s="465"/>
      <c r="G859" s="48"/>
      <c r="H859" s="335"/>
      <c r="I859" s="310"/>
      <c r="J859" s="81"/>
      <c r="K859" s="81"/>
      <c r="L859" s="282"/>
    </row>
    <row r="860" spans="1:14" x14ac:dyDescent="0.2">
      <c r="A860" s="746"/>
      <c r="B860" s="747"/>
      <c r="C860" s="747"/>
      <c r="D860" s="673" t="s">
        <v>254</v>
      </c>
      <c r="E860" s="674"/>
      <c r="F860" s="758"/>
      <c r="G860" s="748"/>
      <c r="H860" s="749"/>
      <c r="I860" s="750" t="s">
        <v>458</v>
      </c>
      <c r="J860" s="751">
        <f>SUM(J870+J881+J889+J896+J904+J911+J917+J922+J927)</f>
        <v>214342825</v>
      </c>
      <c r="K860" s="751"/>
      <c r="L860" s="780">
        <f>SUM(J860:K860)</f>
        <v>214342825</v>
      </c>
    </row>
    <row r="861" spans="1:14" x14ac:dyDescent="0.2">
      <c r="A861" s="550"/>
      <c r="B861" s="50"/>
      <c r="E861" s="618"/>
      <c r="F861" s="333"/>
      <c r="G861" s="343"/>
      <c r="H861" s="493"/>
      <c r="I861" s="288"/>
      <c r="J861" s="30"/>
      <c r="K861" s="30"/>
      <c r="L861" s="62"/>
    </row>
    <row r="862" spans="1:14" x14ac:dyDescent="0.2">
      <c r="A862" s="550"/>
      <c r="B862" s="50"/>
      <c r="E862" s="622"/>
      <c r="F862" s="462"/>
      <c r="G862" s="351"/>
      <c r="H862" s="480"/>
      <c r="I862" s="418" t="s">
        <v>272</v>
      </c>
      <c r="J862" s="419"/>
      <c r="K862" s="419"/>
      <c r="L862" s="437"/>
    </row>
    <row r="863" spans="1:14" ht="22.5" x14ac:dyDescent="0.2">
      <c r="A863" s="670"/>
      <c r="B863" s="459"/>
      <c r="C863" s="459"/>
      <c r="D863" s="389"/>
      <c r="E863" s="619" t="s">
        <v>255</v>
      </c>
      <c r="F863" s="462"/>
      <c r="G863" s="351"/>
      <c r="H863" s="483"/>
      <c r="I863" s="781" t="s">
        <v>459</v>
      </c>
      <c r="J863" s="421"/>
      <c r="K863" s="421"/>
      <c r="L863" s="424"/>
    </row>
    <row r="864" spans="1:14" x14ac:dyDescent="0.2">
      <c r="A864" s="670"/>
      <c r="B864" s="459"/>
      <c r="C864" s="459"/>
      <c r="D864" s="552"/>
      <c r="E864" s="621"/>
      <c r="F864" s="464" t="s">
        <v>217</v>
      </c>
      <c r="G864" s="252"/>
      <c r="H864" s="335"/>
      <c r="I864" s="18"/>
      <c r="J864" s="32"/>
      <c r="K864" s="32"/>
      <c r="L864" s="78"/>
    </row>
    <row r="865" spans="1:15" s="205" customFormat="1" ht="15" x14ac:dyDescent="0.25">
      <c r="A865" s="670"/>
      <c r="B865" s="459"/>
      <c r="C865" s="459">
        <v>421</v>
      </c>
      <c r="D865" s="552"/>
      <c r="E865" s="621"/>
      <c r="F865" s="464"/>
      <c r="G865" s="252"/>
      <c r="H865" s="336"/>
      <c r="I865" s="319" t="s">
        <v>300</v>
      </c>
      <c r="J865" s="77"/>
      <c r="K865" s="77"/>
      <c r="L865" s="240"/>
      <c r="M865" s="202"/>
      <c r="N865" s="203"/>
      <c r="O865" s="204"/>
    </row>
    <row r="866" spans="1:15" x14ac:dyDescent="0.2">
      <c r="A866" s="550"/>
      <c r="B866" s="50"/>
      <c r="E866" s="618"/>
      <c r="F866" s="333"/>
      <c r="G866" s="252"/>
      <c r="H866" s="334"/>
      <c r="I866" s="18"/>
      <c r="J866" s="32"/>
      <c r="K866" s="32"/>
      <c r="L866" s="78"/>
      <c r="M866" s="202"/>
    </row>
    <row r="867" spans="1:15" x14ac:dyDescent="0.2">
      <c r="A867" s="550"/>
      <c r="B867" s="50"/>
      <c r="E867" s="618"/>
      <c r="F867" s="333">
        <v>167</v>
      </c>
      <c r="G867" s="48"/>
      <c r="H867" s="333">
        <v>424</v>
      </c>
      <c r="I867" s="292" t="s">
        <v>108</v>
      </c>
      <c r="J867" s="60">
        <v>1750000</v>
      </c>
      <c r="K867" s="60"/>
      <c r="L867" s="60">
        <f>SUM(J867+K867)</f>
        <v>1750000</v>
      </c>
    </row>
    <row r="868" spans="1:15" s="208" customFormat="1" x14ac:dyDescent="0.2">
      <c r="A868" s="550"/>
      <c r="B868" s="50"/>
      <c r="C868" s="50"/>
      <c r="D868" s="51"/>
      <c r="E868" s="618"/>
      <c r="F868" s="333">
        <v>168</v>
      </c>
      <c r="G868" s="48"/>
      <c r="H868" s="333">
        <v>425</v>
      </c>
      <c r="I868" s="292" t="s">
        <v>11</v>
      </c>
      <c r="J868" s="60">
        <v>300000</v>
      </c>
      <c r="K868" s="60"/>
      <c r="L868" s="60">
        <f>SUM(J868+K868)</f>
        <v>300000</v>
      </c>
      <c r="M868" s="17"/>
      <c r="N868" s="206"/>
      <c r="O868" s="207"/>
    </row>
    <row r="869" spans="1:15" s="208" customFormat="1" x14ac:dyDescent="0.2">
      <c r="A869" s="550"/>
      <c r="B869" s="50"/>
      <c r="C869" s="50"/>
      <c r="D869" s="550"/>
      <c r="E869" s="618"/>
      <c r="F869" s="333">
        <v>169</v>
      </c>
      <c r="G869" s="48"/>
      <c r="H869" s="333">
        <v>426</v>
      </c>
      <c r="I869" s="292" t="s">
        <v>35</v>
      </c>
      <c r="J869" s="60">
        <v>2700000</v>
      </c>
      <c r="K869" s="60"/>
      <c r="L869" s="60">
        <f>SUM(J869+K869)</f>
        <v>2700000</v>
      </c>
      <c r="M869" s="17"/>
      <c r="N869" s="206"/>
      <c r="O869" s="207"/>
    </row>
    <row r="870" spans="1:15" x14ac:dyDescent="0.2">
      <c r="A870" s="550"/>
      <c r="B870" s="50"/>
      <c r="D870" s="550"/>
      <c r="E870" s="618"/>
      <c r="F870" s="333"/>
      <c r="G870" s="48"/>
      <c r="H870" s="334"/>
      <c r="I870" s="317" t="s">
        <v>611</v>
      </c>
      <c r="J870" s="373">
        <f>SUM(J867:J869)</f>
        <v>4750000</v>
      </c>
      <c r="K870" s="373"/>
      <c r="L870" s="373">
        <f>SUM(L867:L869)</f>
        <v>4750000</v>
      </c>
    </row>
    <row r="871" spans="1:15" x14ac:dyDescent="0.2">
      <c r="A871" s="550"/>
      <c r="B871" s="50"/>
      <c r="D871" s="550"/>
      <c r="E871" s="618"/>
      <c r="F871" s="333"/>
      <c r="G871" s="56" t="s">
        <v>37</v>
      </c>
      <c r="H871" s="335"/>
      <c r="I871" s="318" t="s">
        <v>38</v>
      </c>
      <c r="J871" s="60">
        <f>SUM(J870-J872)</f>
        <v>3750000</v>
      </c>
      <c r="K871" s="60"/>
      <c r="L871" s="60">
        <f>SUM(J871+K871)</f>
        <v>3750000</v>
      </c>
    </row>
    <row r="872" spans="1:15" x14ac:dyDescent="0.2">
      <c r="A872" s="550"/>
      <c r="B872" s="50"/>
      <c r="D872" s="550"/>
      <c r="E872" s="618"/>
      <c r="F872" s="333"/>
      <c r="G872" s="56" t="s">
        <v>113</v>
      </c>
      <c r="H872" s="362"/>
      <c r="I872" s="242" t="s">
        <v>280</v>
      </c>
      <c r="J872" s="122">
        <v>1000000</v>
      </c>
      <c r="K872" s="122"/>
      <c r="L872" s="122">
        <f>SUM(J871:K871)</f>
        <v>3750000</v>
      </c>
    </row>
    <row r="873" spans="1:15" x14ac:dyDescent="0.2">
      <c r="A873" s="550"/>
      <c r="B873" s="50"/>
      <c r="E873" s="618"/>
      <c r="F873" s="333"/>
      <c r="G873" s="48"/>
      <c r="H873" s="493"/>
      <c r="I873" s="26"/>
      <c r="J873" s="30"/>
      <c r="K873" s="30"/>
      <c r="L873" s="62"/>
    </row>
    <row r="874" spans="1:15" x14ac:dyDescent="0.2">
      <c r="A874" s="550"/>
      <c r="B874" s="50"/>
      <c r="E874" s="619"/>
      <c r="F874" s="462"/>
      <c r="G874" s="351"/>
      <c r="H874" s="480"/>
      <c r="I874" s="418" t="s">
        <v>237</v>
      </c>
      <c r="J874" s="419"/>
      <c r="K874" s="419"/>
      <c r="L874" s="437"/>
    </row>
    <row r="875" spans="1:15" x14ac:dyDescent="0.2">
      <c r="A875" s="670"/>
      <c r="B875" s="459"/>
      <c r="C875" s="459"/>
      <c r="D875" s="389"/>
      <c r="E875" s="619" t="s">
        <v>419</v>
      </c>
      <c r="F875" s="462"/>
      <c r="G875" s="351"/>
      <c r="H875" s="462"/>
      <c r="I875" s="420" t="s">
        <v>460</v>
      </c>
      <c r="J875" s="421"/>
      <c r="K875" s="421"/>
      <c r="L875" s="424"/>
    </row>
    <row r="876" spans="1:15" x14ac:dyDescent="0.2">
      <c r="A876" s="670"/>
      <c r="B876" s="459"/>
      <c r="C876" s="459"/>
      <c r="D876" s="552"/>
      <c r="E876" s="621"/>
      <c r="F876" s="464"/>
      <c r="G876" s="252"/>
      <c r="H876" s="334"/>
      <c r="I876" s="18"/>
      <c r="J876" s="32"/>
      <c r="K876" s="32"/>
      <c r="L876" s="78"/>
    </row>
    <row r="877" spans="1:15" ht="15" x14ac:dyDescent="0.25">
      <c r="A877" s="670"/>
      <c r="B877" s="459"/>
      <c r="C877" s="459">
        <v>421</v>
      </c>
      <c r="D877" s="552"/>
      <c r="E877" s="621"/>
      <c r="F877" s="464"/>
      <c r="G877" s="252"/>
      <c r="H877" s="337"/>
      <c r="I877" s="319" t="s">
        <v>300</v>
      </c>
      <c r="J877" s="77"/>
      <c r="K877" s="77"/>
      <c r="L877" s="240"/>
    </row>
    <row r="878" spans="1:15" x14ac:dyDescent="0.2">
      <c r="A878" s="550"/>
      <c r="B878" s="50"/>
      <c r="E878" s="618"/>
      <c r="F878" s="333"/>
      <c r="G878" s="252"/>
      <c r="H878" s="334"/>
      <c r="I878" s="18"/>
      <c r="J878" s="32"/>
      <c r="K878" s="32"/>
      <c r="L878" s="78"/>
    </row>
    <row r="879" spans="1:15" ht="33.75" x14ac:dyDescent="0.2">
      <c r="A879" s="550"/>
      <c r="B879" s="50"/>
      <c r="D879" s="550"/>
      <c r="E879" s="618"/>
      <c r="F879" s="333">
        <v>170</v>
      </c>
      <c r="G879" s="48"/>
      <c r="H879" s="334" t="s">
        <v>82</v>
      </c>
      <c r="I879" s="241" t="s">
        <v>420</v>
      </c>
      <c r="J879" s="65">
        <v>34000000</v>
      </c>
      <c r="K879" s="60"/>
      <c r="L879" s="60">
        <f>SUM(J879+K879)</f>
        <v>34000000</v>
      </c>
    </row>
    <row r="880" spans="1:15" ht="22.5" x14ac:dyDescent="0.2">
      <c r="A880" s="550"/>
      <c r="B880" s="50"/>
      <c r="D880" s="550"/>
      <c r="E880" s="618"/>
      <c r="F880" s="333">
        <v>171</v>
      </c>
      <c r="G880" s="48"/>
      <c r="H880" s="334" t="s">
        <v>82</v>
      </c>
      <c r="I880" s="294" t="s">
        <v>318</v>
      </c>
      <c r="J880" s="65">
        <v>8742825</v>
      </c>
      <c r="K880" s="60"/>
      <c r="L880" s="60">
        <f>SUM(J880+K880)</f>
        <v>8742825</v>
      </c>
    </row>
    <row r="881" spans="1:15" x14ac:dyDescent="0.2">
      <c r="A881" s="550"/>
      <c r="B881" s="50"/>
      <c r="D881" s="550"/>
      <c r="E881" s="618"/>
      <c r="F881" s="333"/>
      <c r="G881" s="48"/>
      <c r="H881" s="335"/>
      <c r="I881" s="251" t="s">
        <v>612</v>
      </c>
      <c r="J881" s="61">
        <f>SUM(J879:J880)</f>
        <v>42742825</v>
      </c>
      <c r="K881" s="61"/>
      <c r="L881" s="61">
        <f>SUM(J881+K881)</f>
        <v>42742825</v>
      </c>
    </row>
    <row r="882" spans="1:15" s="205" customFormat="1" x14ac:dyDescent="0.2">
      <c r="A882" s="670"/>
      <c r="B882" s="459"/>
      <c r="C882" s="459"/>
      <c r="D882" s="389"/>
      <c r="E882" s="621"/>
      <c r="F882" s="464"/>
      <c r="G882" s="56" t="s">
        <v>37</v>
      </c>
      <c r="H882" s="335"/>
      <c r="I882" s="242" t="s">
        <v>38</v>
      </c>
      <c r="J882" s="60">
        <f>SUM(J881)</f>
        <v>42742825</v>
      </c>
      <c r="K882" s="60"/>
      <c r="L882" s="60">
        <f>SUM(J882+K882)</f>
        <v>42742825</v>
      </c>
      <c r="M882" s="17"/>
      <c r="N882" s="203"/>
      <c r="O882" s="204"/>
    </row>
    <row r="883" spans="1:15" s="208" customFormat="1" x14ac:dyDescent="0.2">
      <c r="A883" s="550"/>
      <c r="B883" s="50"/>
      <c r="C883" s="50"/>
      <c r="D883" s="550"/>
      <c r="E883" s="618"/>
      <c r="F883" s="333"/>
      <c r="G883" s="252"/>
      <c r="H883" s="464"/>
      <c r="I883" s="285"/>
      <c r="J883" s="286"/>
      <c r="K883" s="286"/>
      <c r="L883" s="287"/>
      <c r="M883" s="17"/>
      <c r="N883" s="206"/>
      <c r="O883" s="207"/>
    </row>
    <row r="884" spans="1:15" x14ac:dyDescent="0.2">
      <c r="A884" s="550"/>
      <c r="B884" s="50"/>
      <c r="D884" s="550"/>
      <c r="E884" s="622"/>
      <c r="F884" s="462"/>
      <c r="G884" s="351"/>
      <c r="H884" s="462"/>
      <c r="I884" s="418" t="s">
        <v>272</v>
      </c>
      <c r="J884" s="419"/>
      <c r="K884" s="419"/>
      <c r="L884" s="437"/>
    </row>
    <row r="885" spans="1:15" ht="22.5" x14ac:dyDescent="0.2">
      <c r="A885" s="550"/>
      <c r="B885" s="50"/>
      <c r="D885" s="550"/>
      <c r="E885" s="619" t="s">
        <v>255</v>
      </c>
      <c r="F885" s="462"/>
      <c r="G885" s="351"/>
      <c r="H885" s="462"/>
      <c r="I885" s="781" t="s">
        <v>459</v>
      </c>
      <c r="J885" s="421"/>
      <c r="K885" s="421"/>
      <c r="L885" s="424"/>
    </row>
    <row r="886" spans="1:15" ht="15" x14ac:dyDescent="0.25">
      <c r="A886" s="550"/>
      <c r="B886" s="50"/>
      <c r="C886" s="459"/>
      <c r="D886" s="389"/>
      <c r="E886" s="621"/>
      <c r="F886" s="464"/>
      <c r="G886" s="48"/>
      <c r="H886" s="337"/>
      <c r="I886" s="18"/>
      <c r="J886" s="32"/>
      <c r="K886" s="32"/>
      <c r="L886" s="78"/>
    </row>
    <row r="887" spans="1:15" x14ac:dyDescent="0.2">
      <c r="A887" s="550"/>
      <c r="B887" s="50"/>
      <c r="C887" s="50">
        <v>560</v>
      </c>
      <c r="E887" s="618"/>
      <c r="F887" s="333"/>
      <c r="G887" s="252"/>
      <c r="H887" s="464"/>
      <c r="I887" s="319" t="s">
        <v>303</v>
      </c>
      <c r="J887" s="77"/>
      <c r="K887" s="77"/>
      <c r="L887" s="240"/>
    </row>
    <row r="888" spans="1:15" x14ac:dyDescent="0.2">
      <c r="A888" s="550"/>
      <c r="B888" s="50"/>
      <c r="E888" s="618"/>
      <c r="F888" s="333">
        <v>172</v>
      </c>
      <c r="G888" s="48"/>
      <c r="H888" s="493" t="s">
        <v>628</v>
      </c>
      <c r="I888" s="241" t="s">
        <v>424</v>
      </c>
      <c r="J888" s="60">
        <v>18000000</v>
      </c>
      <c r="K888" s="60"/>
      <c r="L888" s="60">
        <f>SUM(J888+K888)</f>
        <v>18000000</v>
      </c>
    </row>
    <row r="889" spans="1:15" x14ac:dyDescent="0.2">
      <c r="A889" s="550"/>
      <c r="B889" s="50"/>
      <c r="D889" s="550"/>
      <c r="E889" s="618"/>
      <c r="F889" s="333"/>
      <c r="G889" s="48"/>
      <c r="H889" s="333"/>
      <c r="I889" s="320" t="s">
        <v>611</v>
      </c>
      <c r="J889" s="61">
        <f>SUM(J888)</f>
        <v>18000000</v>
      </c>
      <c r="K889" s="61"/>
      <c r="L889" s="61">
        <f t="shared" ref="L889" si="50">SUM(L888)</f>
        <v>18000000</v>
      </c>
    </row>
    <row r="890" spans="1:15" x14ac:dyDescent="0.2">
      <c r="A890" s="670"/>
      <c r="B890" s="459"/>
      <c r="C890" s="459"/>
      <c r="D890" s="389"/>
      <c r="E890" s="621"/>
      <c r="F890" s="464"/>
      <c r="G890" s="56" t="s">
        <v>37</v>
      </c>
      <c r="H890" s="333"/>
      <c r="I890" s="242" t="s">
        <v>38</v>
      </c>
      <c r="J890" s="60">
        <f>SUM(J889)</f>
        <v>18000000</v>
      </c>
      <c r="K890" s="60"/>
      <c r="L890" s="60">
        <f>SUM(J890+K890)</f>
        <v>18000000</v>
      </c>
    </row>
    <row r="891" spans="1:15" x14ac:dyDescent="0.2">
      <c r="A891" s="670"/>
      <c r="B891" s="459"/>
      <c r="C891" s="459"/>
      <c r="D891" s="552"/>
      <c r="E891" s="621"/>
      <c r="F891" s="464"/>
      <c r="G891" s="252"/>
      <c r="H891" s="333"/>
      <c r="I891" s="79"/>
      <c r="J891" s="246"/>
      <c r="K891" s="246"/>
      <c r="L891" s="350"/>
    </row>
    <row r="892" spans="1:15" x14ac:dyDescent="0.2">
      <c r="B892" s="50"/>
      <c r="C892" s="50">
        <v>421</v>
      </c>
      <c r="E892" s="623"/>
      <c r="F892" s="333"/>
      <c r="G892" s="252"/>
      <c r="H892" s="333"/>
      <c r="I892" s="319" t="s">
        <v>300</v>
      </c>
      <c r="J892" s="283"/>
      <c r="K892" s="283"/>
      <c r="L892" s="782"/>
    </row>
    <row r="893" spans="1:15" ht="15" x14ac:dyDescent="0.25">
      <c r="B893" s="459"/>
      <c r="C893" s="774"/>
      <c r="D893" s="389"/>
      <c r="E893" s="618"/>
      <c r="F893" s="333"/>
      <c r="G893" s="48"/>
      <c r="H893" s="337"/>
      <c r="I893" s="26"/>
      <c r="J893" s="30"/>
      <c r="K893" s="30"/>
      <c r="L893" s="62"/>
    </row>
    <row r="894" spans="1:15" ht="22.5" x14ac:dyDescent="0.2">
      <c r="B894" s="50"/>
      <c r="E894" s="620" t="s">
        <v>254</v>
      </c>
      <c r="F894" s="413"/>
      <c r="G894" s="356"/>
      <c r="H894" s="484"/>
      <c r="I894" s="935" t="s">
        <v>879</v>
      </c>
      <c r="J894" s="348"/>
      <c r="K894" s="348"/>
      <c r="L894" s="58"/>
    </row>
    <row r="895" spans="1:15" x14ac:dyDescent="0.2">
      <c r="B895" s="50"/>
      <c r="E895" s="618"/>
      <c r="F895" s="333">
        <v>173</v>
      </c>
      <c r="G895" s="48"/>
      <c r="H895" s="333">
        <v>424</v>
      </c>
      <c r="I895" s="292" t="s">
        <v>179</v>
      </c>
      <c r="J895" s="65">
        <v>66500000</v>
      </c>
      <c r="K895" s="60"/>
      <c r="L895" s="60">
        <f>SUM(J895+K895)</f>
        <v>66500000</v>
      </c>
    </row>
    <row r="896" spans="1:15" x14ac:dyDescent="0.2">
      <c r="B896" s="50"/>
      <c r="D896" s="550"/>
      <c r="E896" s="618"/>
      <c r="F896" s="333"/>
      <c r="G896" s="48"/>
      <c r="H896" s="333"/>
      <c r="I896" s="321" t="s">
        <v>710</v>
      </c>
      <c r="J896" s="61">
        <f>SUM(J895)</f>
        <v>66500000</v>
      </c>
      <c r="K896" s="60"/>
      <c r="L896" s="57">
        <f>SUM(L895:L895)</f>
        <v>66500000</v>
      </c>
      <c r="M896" s="201"/>
    </row>
    <row r="897" spans="1:15" x14ac:dyDescent="0.2">
      <c r="B897" s="50"/>
      <c r="D897" s="550"/>
      <c r="E897" s="618"/>
      <c r="F897" s="333"/>
      <c r="G897" s="56" t="s">
        <v>37</v>
      </c>
      <c r="H897" s="333"/>
      <c r="I897" s="242" t="s">
        <v>38</v>
      </c>
      <c r="J897" s="65">
        <f>SUM(J896)-J898</f>
        <v>56500000</v>
      </c>
      <c r="K897" s="61"/>
      <c r="L897" s="60">
        <f>SUM(J897+K897)</f>
        <v>56500000</v>
      </c>
      <c r="M897" s="201"/>
    </row>
    <row r="898" spans="1:15" x14ac:dyDescent="0.2">
      <c r="B898" s="50"/>
      <c r="E898" s="623"/>
      <c r="F898" s="333"/>
      <c r="G898" s="56" t="s">
        <v>113</v>
      </c>
      <c r="H898" s="333"/>
      <c r="I898" s="242" t="s">
        <v>280</v>
      </c>
      <c r="J898" s="65">
        <v>10000000</v>
      </c>
      <c r="K898" s="61"/>
      <c r="L898" s="60">
        <f>SUM(J898+K898)</f>
        <v>10000000</v>
      </c>
    </row>
    <row r="899" spans="1:15" x14ac:dyDescent="0.2">
      <c r="B899" s="459"/>
      <c r="C899" s="774"/>
      <c r="D899" s="389"/>
      <c r="E899" s="618"/>
      <c r="F899" s="333"/>
      <c r="G899" s="48"/>
      <c r="H899" s="333"/>
      <c r="I899" s="245"/>
      <c r="J899" s="30"/>
      <c r="K899" s="32"/>
      <c r="L899" s="78"/>
    </row>
    <row r="900" spans="1:15" s="205" customFormat="1" ht="22.5" x14ac:dyDescent="0.2">
      <c r="A900" s="51"/>
      <c r="B900" s="459"/>
      <c r="C900" s="774"/>
      <c r="D900" s="389"/>
      <c r="E900" s="620" t="s">
        <v>254</v>
      </c>
      <c r="F900" s="413"/>
      <c r="G900" s="356"/>
      <c r="H900" s="484"/>
      <c r="I900" s="935" t="s">
        <v>959</v>
      </c>
      <c r="J900" s="348"/>
      <c r="K900" s="348"/>
      <c r="L900" s="58"/>
      <c r="M900" s="17"/>
      <c r="N900" s="203"/>
      <c r="O900" s="204"/>
    </row>
    <row r="901" spans="1:15" s="205" customFormat="1" x14ac:dyDescent="0.2">
      <c r="A901" s="768"/>
      <c r="B901" s="703"/>
      <c r="C901" s="953"/>
      <c r="D901" s="768"/>
      <c r="E901" s="683"/>
      <c r="F901" s="941" t="s">
        <v>999</v>
      </c>
      <c r="G901" s="942"/>
      <c r="H901" s="941">
        <v>424</v>
      </c>
      <c r="I901" s="951" t="s">
        <v>179</v>
      </c>
      <c r="J901" s="949">
        <v>400000</v>
      </c>
      <c r="K901" s="949"/>
      <c r="L901" s="949">
        <f>SUM(J901:K901)</f>
        <v>400000</v>
      </c>
      <c r="M901" s="201"/>
      <c r="N901" s="203"/>
      <c r="O901" s="204"/>
    </row>
    <row r="902" spans="1:15" s="205" customFormat="1" x14ac:dyDescent="0.2">
      <c r="A902" s="51"/>
      <c r="B902" s="50"/>
      <c r="C902" s="50"/>
      <c r="D902" s="51"/>
      <c r="E902" s="618"/>
      <c r="F902" s="333">
        <v>174</v>
      </c>
      <c r="G902" s="48"/>
      <c r="H902" s="491">
        <v>511</v>
      </c>
      <c r="I902" s="242" t="s">
        <v>20</v>
      </c>
      <c r="J902" s="60">
        <v>1100000</v>
      </c>
      <c r="K902" s="61"/>
      <c r="L902" s="60">
        <f>SUM(J902:K902)</f>
        <v>1100000</v>
      </c>
      <c r="M902" s="17"/>
      <c r="N902" s="203"/>
      <c r="O902" s="204"/>
    </row>
    <row r="903" spans="1:15" s="205" customFormat="1" x14ac:dyDescent="0.2">
      <c r="A903" s="51"/>
      <c r="B903" s="50"/>
      <c r="C903" s="50"/>
      <c r="D903" s="51"/>
      <c r="E903" s="618"/>
      <c r="F903" s="333" t="s">
        <v>998</v>
      </c>
      <c r="G903" s="48"/>
      <c r="H903" s="465">
        <v>541</v>
      </c>
      <c r="I903" s="242" t="s">
        <v>25</v>
      </c>
      <c r="J903" s="65">
        <v>53150000</v>
      </c>
      <c r="K903" s="60"/>
      <c r="L903" s="60">
        <f>SUM(J903+K903)</f>
        <v>53150000</v>
      </c>
      <c r="M903" s="17"/>
      <c r="N903" s="203"/>
      <c r="O903" s="204"/>
    </row>
    <row r="904" spans="1:15" s="205" customFormat="1" x14ac:dyDescent="0.2">
      <c r="A904" s="51"/>
      <c r="B904" s="50"/>
      <c r="C904" s="50"/>
      <c r="D904" s="550"/>
      <c r="E904" s="618"/>
      <c r="F904" s="333"/>
      <c r="G904" s="48"/>
      <c r="H904" s="333"/>
      <c r="I904" s="257" t="s">
        <v>710</v>
      </c>
      <c r="J904" s="61">
        <f>SUM(J901:J903)</f>
        <v>54650000</v>
      </c>
      <c r="K904" s="60"/>
      <c r="L904" s="57">
        <f>SUM(L901:L903)</f>
        <v>54650000</v>
      </c>
      <c r="M904" s="17"/>
      <c r="N904" s="203"/>
      <c r="O904" s="204"/>
    </row>
    <row r="905" spans="1:15" s="205" customFormat="1" x14ac:dyDescent="0.2">
      <c r="A905" s="51"/>
      <c r="B905" s="50"/>
      <c r="C905" s="50"/>
      <c r="D905" s="550"/>
      <c r="E905" s="618"/>
      <c r="F905" s="333"/>
      <c r="G905" s="56" t="s">
        <v>37</v>
      </c>
      <c r="H905" s="333"/>
      <c r="I905" s="242" t="s">
        <v>38</v>
      </c>
      <c r="J905" s="65">
        <f>SUM(J904-J906)</f>
        <v>40150000</v>
      </c>
      <c r="K905" s="61"/>
      <c r="L905" s="60">
        <f>SUM(J905+K905)</f>
        <v>40150000</v>
      </c>
      <c r="M905" s="17"/>
      <c r="N905" s="203"/>
      <c r="O905" s="204"/>
    </row>
    <row r="906" spans="1:15" s="205" customFormat="1" x14ac:dyDescent="0.2">
      <c r="A906" s="768"/>
      <c r="B906" s="703"/>
      <c r="C906" s="703"/>
      <c r="D906" s="702"/>
      <c r="E906" s="683"/>
      <c r="F906" s="465"/>
      <c r="G906" s="56" t="s">
        <v>113</v>
      </c>
      <c r="H906" s="333"/>
      <c r="I906" s="242" t="s">
        <v>280</v>
      </c>
      <c r="J906" s="65">
        <v>14500000</v>
      </c>
      <c r="K906" s="61"/>
      <c r="L906" s="60">
        <f>SUM(J906+K906)</f>
        <v>14500000</v>
      </c>
      <c r="M906" s="17"/>
      <c r="N906" s="203"/>
      <c r="O906" s="204"/>
    </row>
    <row r="907" spans="1:15" x14ac:dyDescent="0.2">
      <c r="B907" s="459"/>
      <c r="C907" s="774"/>
      <c r="D907" s="389"/>
      <c r="E907" s="618"/>
      <c r="F907" s="333"/>
      <c r="G907" s="343"/>
      <c r="H907" s="333"/>
      <c r="I907" s="288"/>
      <c r="J907" s="30"/>
      <c r="K907" s="30"/>
      <c r="L907" s="62"/>
    </row>
    <row r="908" spans="1:15" ht="15" x14ac:dyDescent="0.25">
      <c r="B908" s="50"/>
      <c r="E908" s="620" t="s">
        <v>254</v>
      </c>
      <c r="F908" s="413"/>
      <c r="G908" s="356"/>
      <c r="H908" s="492"/>
      <c r="I908" s="935" t="s">
        <v>878</v>
      </c>
      <c r="J908" s="348"/>
      <c r="K908" s="77"/>
      <c r="L908" s="240"/>
    </row>
    <row r="909" spans="1:15" x14ac:dyDescent="0.2">
      <c r="B909" s="50"/>
      <c r="E909" s="618"/>
      <c r="F909" s="333">
        <v>175</v>
      </c>
      <c r="G909" s="48"/>
      <c r="H909" s="333">
        <v>426</v>
      </c>
      <c r="I909" s="292" t="s">
        <v>35</v>
      </c>
      <c r="J909" s="60">
        <v>3000000</v>
      </c>
      <c r="K909" s="60"/>
      <c r="L909" s="60">
        <f>SUM(J909+K909)</f>
        <v>3000000</v>
      </c>
    </row>
    <row r="910" spans="1:15" x14ac:dyDescent="0.2">
      <c r="B910" s="50"/>
      <c r="E910" s="618"/>
      <c r="F910" s="333">
        <v>176</v>
      </c>
      <c r="G910" s="48"/>
      <c r="H910" s="333">
        <v>512</v>
      </c>
      <c r="I910" s="292" t="s">
        <v>21</v>
      </c>
      <c r="J910" s="60">
        <v>10000000</v>
      </c>
      <c r="K910" s="60"/>
      <c r="L910" s="60">
        <f>SUM(J910+K910)</f>
        <v>10000000</v>
      </c>
    </row>
    <row r="911" spans="1:15" x14ac:dyDescent="0.2">
      <c r="B911" s="50"/>
      <c r="D911" s="550"/>
      <c r="E911" s="618"/>
      <c r="F911" s="333"/>
      <c r="G911" s="48"/>
      <c r="H911" s="333"/>
      <c r="I911" s="257" t="s">
        <v>710</v>
      </c>
      <c r="J911" s="61">
        <f>SUM(J909:J910)</f>
        <v>13000000</v>
      </c>
      <c r="K911" s="60"/>
      <c r="L911" s="57">
        <f>SUM(L909:L910)</f>
        <v>13000000</v>
      </c>
    </row>
    <row r="912" spans="1:15" x14ac:dyDescent="0.2">
      <c r="B912" s="50"/>
      <c r="D912" s="550"/>
      <c r="E912" s="618"/>
      <c r="F912" s="333"/>
      <c r="G912" s="56" t="s">
        <v>37</v>
      </c>
      <c r="H912" s="333"/>
      <c r="I912" s="242" t="s">
        <v>38</v>
      </c>
      <c r="J912" s="65">
        <f>SUM(J911)</f>
        <v>13000000</v>
      </c>
      <c r="K912" s="61"/>
      <c r="L912" s="60">
        <f>SUM(J912+K912)</f>
        <v>13000000</v>
      </c>
    </row>
    <row r="913" spans="1:15" x14ac:dyDescent="0.2">
      <c r="B913" s="50"/>
      <c r="E913" s="621"/>
      <c r="F913" s="333"/>
      <c r="G913" s="48"/>
      <c r="H913" s="333"/>
      <c r="I913" s="26"/>
      <c r="J913" s="30"/>
      <c r="K913" s="30"/>
      <c r="L913" s="62"/>
    </row>
    <row r="914" spans="1:15" ht="15" x14ac:dyDescent="0.25">
      <c r="B914" s="459"/>
      <c r="C914" s="774"/>
      <c r="D914" s="389"/>
      <c r="E914" s="618"/>
      <c r="F914" s="333"/>
      <c r="G914" s="48"/>
      <c r="H914" s="337"/>
      <c r="I914" s="245"/>
      <c r="J914" s="30"/>
      <c r="K914" s="32"/>
      <c r="L914" s="78"/>
    </row>
    <row r="915" spans="1:15" ht="22.5" x14ac:dyDescent="0.2">
      <c r="B915" s="50"/>
      <c r="E915" s="620" t="s">
        <v>254</v>
      </c>
      <c r="F915" s="413"/>
      <c r="G915" s="356"/>
      <c r="H915" s="413"/>
      <c r="I915" s="935" t="s">
        <v>877</v>
      </c>
      <c r="J915" s="348"/>
      <c r="K915" s="348"/>
      <c r="L915" s="58"/>
    </row>
    <row r="916" spans="1:15" x14ac:dyDescent="0.2">
      <c r="B916" s="50"/>
      <c r="E916" s="618"/>
      <c r="F916" s="333">
        <v>177</v>
      </c>
      <c r="G916" s="48"/>
      <c r="H916" s="333">
        <v>424</v>
      </c>
      <c r="I916" s="292" t="s">
        <v>10</v>
      </c>
      <c r="J916" s="60">
        <v>6000000</v>
      </c>
      <c r="K916" s="60"/>
      <c r="L916" s="60">
        <f>SUM(J916+K916)</f>
        <v>6000000</v>
      </c>
    </row>
    <row r="917" spans="1:15" ht="15" x14ac:dyDescent="0.25">
      <c r="B917" s="50"/>
      <c r="E917" s="618"/>
      <c r="F917" s="333"/>
      <c r="G917" s="48"/>
      <c r="H917" s="337"/>
      <c r="I917" s="321" t="s">
        <v>710</v>
      </c>
      <c r="J917" s="61">
        <f>SUM(J916:J916)</f>
        <v>6000000</v>
      </c>
      <c r="K917" s="60"/>
      <c r="L917" s="57">
        <f>SUM(L916:L916)</f>
        <v>6000000</v>
      </c>
      <c r="M917" s="201"/>
    </row>
    <row r="918" spans="1:15" x14ac:dyDescent="0.2">
      <c r="B918" s="50"/>
      <c r="D918" s="550"/>
      <c r="E918" s="621"/>
      <c r="F918" s="333"/>
      <c r="G918" s="56" t="s">
        <v>37</v>
      </c>
      <c r="H918" s="333"/>
      <c r="I918" s="242" t="s">
        <v>38</v>
      </c>
      <c r="J918" s="65">
        <f>SUM(J917)</f>
        <v>6000000</v>
      </c>
      <c r="K918" s="61"/>
      <c r="L918" s="60">
        <f>SUM(J918+K918)</f>
        <v>6000000</v>
      </c>
      <c r="M918" s="201"/>
    </row>
    <row r="919" spans="1:15" ht="15" x14ac:dyDescent="0.25">
      <c r="B919" s="50"/>
      <c r="D919" s="550"/>
      <c r="E919" s="618"/>
      <c r="F919" s="333"/>
      <c r="G919" s="48"/>
      <c r="H919" s="336"/>
      <c r="I919" s="245"/>
      <c r="J919" s="30"/>
      <c r="K919" s="32"/>
      <c r="L919" s="32"/>
    </row>
    <row r="920" spans="1:15" x14ac:dyDescent="0.2">
      <c r="B920" s="50"/>
      <c r="D920" s="550"/>
      <c r="E920" s="620" t="s">
        <v>254</v>
      </c>
      <c r="F920" s="413"/>
      <c r="G920" s="356"/>
      <c r="H920" s="413"/>
      <c r="I920" s="935" t="s">
        <v>876</v>
      </c>
      <c r="J920" s="348"/>
      <c r="K920" s="348"/>
      <c r="L920" s="58"/>
    </row>
    <row r="921" spans="1:15" s="205" customFormat="1" x14ac:dyDescent="0.2">
      <c r="A921" s="51"/>
      <c r="B921" s="50"/>
      <c r="C921" s="50"/>
      <c r="D921" s="550"/>
      <c r="E921" s="618"/>
      <c r="F921" s="333">
        <v>178</v>
      </c>
      <c r="G921" s="48"/>
      <c r="H921" s="333">
        <v>424</v>
      </c>
      <c r="I921" s="292" t="s">
        <v>10</v>
      </c>
      <c r="J921" s="60">
        <v>4200000</v>
      </c>
      <c r="K921" s="60"/>
      <c r="L921" s="60">
        <f>SUM(J921+K921)</f>
        <v>4200000</v>
      </c>
      <c r="M921" s="17"/>
      <c r="N921" s="203"/>
      <c r="O921" s="204"/>
    </row>
    <row r="922" spans="1:15" s="205" customFormat="1" x14ac:dyDescent="0.2">
      <c r="A922" s="51"/>
      <c r="B922" s="50"/>
      <c r="C922" s="50"/>
      <c r="D922" s="550"/>
      <c r="E922" s="618"/>
      <c r="F922" s="333"/>
      <c r="G922" s="48"/>
      <c r="H922" s="333"/>
      <c r="I922" s="321" t="s">
        <v>710</v>
      </c>
      <c r="J922" s="61">
        <f>SUM(J921:J921)</f>
        <v>4200000</v>
      </c>
      <c r="K922" s="60"/>
      <c r="L922" s="57">
        <f>SUM(L921:L921)</f>
        <v>4200000</v>
      </c>
      <c r="M922" s="17"/>
      <c r="N922" s="203"/>
      <c r="O922" s="204"/>
    </row>
    <row r="923" spans="1:15" x14ac:dyDescent="0.2">
      <c r="B923" s="50"/>
      <c r="D923" s="550"/>
      <c r="E923" s="623"/>
      <c r="F923" s="333"/>
      <c r="G923" s="56" t="s">
        <v>37</v>
      </c>
      <c r="H923" s="333"/>
      <c r="I923" s="242" t="s">
        <v>38</v>
      </c>
      <c r="J923" s="65">
        <f>SUM(J922)</f>
        <v>4200000</v>
      </c>
      <c r="K923" s="61"/>
      <c r="L923" s="60">
        <f>SUM(J923+K923)</f>
        <v>4200000</v>
      </c>
    </row>
    <row r="924" spans="1:15" ht="15" x14ac:dyDescent="0.25">
      <c r="B924" s="50"/>
      <c r="D924" s="550"/>
      <c r="E924" s="618"/>
      <c r="F924" s="333"/>
      <c r="G924" s="48"/>
      <c r="H924" s="347"/>
      <c r="I924" s="245"/>
      <c r="J924" s="30"/>
      <c r="K924" s="32"/>
      <c r="L924" s="32"/>
    </row>
    <row r="925" spans="1:15" ht="39.75" customHeight="1" x14ac:dyDescent="0.2">
      <c r="B925" s="50"/>
      <c r="D925" s="550"/>
      <c r="E925" s="620" t="s">
        <v>254</v>
      </c>
      <c r="F925" s="413"/>
      <c r="G925" s="356"/>
      <c r="H925" s="413"/>
      <c r="I925" s="935" t="s">
        <v>875</v>
      </c>
      <c r="J925" s="348"/>
      <c r="K925" s="348"/>
      <c r="L925" s="58"/>
    </row>
    <row r="926" spans="1:15" x14ac:dyDescent="0.2">
      <c r="B926" s="50"/>
      <c r="D926" s="550"/>
      <c r="E926" s="618"/>
      <c r="F926" s="333">
        <v>179</v>
      </c>
      <c r="G926" s="48"/>
      <c r="H926" s="334" t="s">
        <v>46</v>
      </c>
      <c r="I926" s="292" t="s">
        <v>10</v>
      </c>
      <c r="J926" s="60">
        <v>4500000</v>
      </c>
      <c r="K926" s="60"/>
      <c r="L926" s="60">
        <f>SUM(J926:K926)</f>
        <v>4500000</v>
      </c>
      <c r="M926" s="201"/>
    </row>
    <row r="927" spans="1:15" ht="15" x14ac:dyDescent="0.25">
      <c r="B927" s="50"/>
      <c r="D927" s="550"/>
      <c r="E927" s="618"/>
      <c r="F927" s="333"/>
      <c r="G927" s="48"/>
      <c r="H927" s="337"/>
      <c r="I927" s="321" t="s">
        <v>704</v>
      </c>
      <c r="J927" s="61">
        <f>SUM(J926)</f>
        <v>4500000</v>
      </c>
      <c r="K927" s="60"/>
      <c r="L927" s="61">
        <f t="shared" ref="L927:L929" si="51">SUM(J927:K927)</f>
        <v>4500000</v>
      </c>
      <c r="M927" s="201"/>
    </row>
    <row r="928" spans="1:15" x14ac:dyDescent="0.2">
      <c r="B928" s="50"/>
      <c r="D928" s="550"/>
      <c r="E928" s="618"/>
      <c r="F928" s="333"/>
      <c r="G928" s="56" t="s">
        <v>37</v>
      </c>
      <c r="H928" s="493"/>
      <c r="I928" s="242" t="s">
        <v>38</v>
      </c>
      <c r="J928" s="65">
        <f>SUM(J927-J929)</f>
        <v>2000000</v>
      </c>
      <c r="K928" s="61"/>
      <c r="L928" s="60">
        <f t="shared" si="51"/>
        <v>2000000</v>
      </c>
    </row>
    <row r="929" spans="1:15" x14ac:dyDescent="0.2">
      <c r="A929" s="550"/>
      <c r="B929" s="50"/>
      <c r="D929" s="550"/>
      <c r="E929" s="618"/>
      <c r="F929" s="333"/>
      <c r="G929" s="56" t="s">
        <v>113</v>
      </c>
      <c r="H929" s="335"/>
      <c r="I929" s="242" t="s">
        <v>280</v>
      </c>
      <c r="J929" s="60">
        <v>2500000</v>
      </c>
      <c r="K929" s="61"/>
      <c r="L929" s="60">
        <f t="shared" si="51"/>
        <v>2500000</v>
      </c>
    </row>
    <row r="930" spans="1:15" s="205" customFormat="1" x14ac:dyDescent="0.2">
      <c r="A930" s="768"/>
      <c r="B930" s="703"/>
      <c r="C930" s="703"/>
      <c r="D930" s="682"/>
      <c r="E930" s="683"/>
      <c r="F930" s="465"/>
      <c r="G930" s="48"/>
      <c r="H930" s="335"/>
      <c r="I930" s="310"/>
      <c r="J930" s="81"/>
      <c r="K930" s="81"/>
      <c r="L930" s="282"/>
      <c r="M930" s="17"/>
      <c r="N930" s="203"/>
      <c r="O930" s="204"/>
    </row>
    <row r="931" spans="1:15" x14ac:dyDescent="0.2">
      <c r="A931" s="775"/>
      <c r="B931" s="747"/>
      <c r="C931" s="747"/>
      <c r="D931" s="673" t="s">
        <v>257</v>
      </c>
      <c r="E931" s="674"/>
      <c r="F931" s="758"/>
      <c r="G931" s="748"/>
      <c r="H931" s="749"/>
      <c r="I931" s="750" t="s">
        <v>258</v>
      </c>
      <c r="J931" s="751">
        <f>SUM(J940+J948+J957+J962+J969+J976+J983+J988+J993+J998+J1003)</f>
        <v>95381830</v>
      </c>
      <c r="K931" s="751"/>
      <c r="L931" s="751">
        <f>SUM(L940+L948+L957+L962+L969+L976+L983+L988+L993+L998+L1003)</f>
        <v>95381830</v>
      </c>
    </row>
    <row r="932" spans="1:15" ht="15" x14ac:dyDescent="0.25">
      <c r="B932" s="50"/>
      <c r="C932" s="542"/>
      <c r="D932" s="551"/>
      <c r="E932" s="618"/>
      <c r="F932" s="333"/>
      <c r="G932" s="252"/>
      <c r="H932" s="335"/>
      <c r="I932" s="18"/>
      <c r="J932" s="30"/>
      <c r="K932" s="30"/>
      <c r="L932" s="62"/>
    </row>
    <row r="933" spans="1:15" x14ac:dyDescent="0.2">
      <c r="B933" s="50"/>
      <c r="C933" s="50">
        <v>620</v>
      </c>
      <c r="D933" s="765"/>
      <c r="E933" s="767"/>
      <c r="F933" s="333"/>
      <c r="G933" s="48"/>
      <c r="H933" s="494"/>
      <c r="I933" s="309" t="s">
        <v>105</v>
      </c>
      <c r="J933" s="348"/>
      <c r="K933" s="348"/>
      <c r="L933" s="58"/>
    </row>
    <row r="934" spans="1:15" x14ac:dyDescent="0.2">
      <c r="B934" s="50"/>
      <c r="D934" s="50"/>
      <c r="E934" s="618"/>
      <c r="F934" s="333"/>
      <c r="G934" s="342"/>
      <c r="H934" s="333"/>
      <c r="I934" s="28"/>
      <c r="J934" s="30"/>
      <c r="K934" s="30"/>
      <c r="L934" s="62"/>
    </row>
    <row r="935" spans="1:15" ht="15" x14ac:dyDescent="0.25">
      <c r="B935" s="50"/>
      <c r="D935" s="50"/>
      <c r="E935" s="622"/>
      <c r="F935" s="462"/>
      <c r="G935" s="351"/>
      <c r="H935" s="495"/>
      <c r="I935" s="418" t="s">
        <v>412</v>
      </c>
      <c r="J935" s="517"/>
      <c r="K935" s="517"/>
      <c r="L935" s="353"/>
    </row>
    <row r="936" spans="1:15" x14ac:dyDescent="0.2">
      <c r="A936" s="768"/>
      <c r="B936" s="703"/>
      <c r="C936" s="703"/>
      <c r="D936" s="703"/>
      <c r="E936" s="619" t="s">
        <v>492</v>
      </c>
      <c r="F936" s="462"/>
      <c r="G936" s="351"/>
      <c r="H936" s="480"/>
      <c r="I936" s="420" t="s">
        <v>572</v>
      </c>
      <c r="J936" s="509"/>
      <c r="K936" s="509"/>
      <c r="L936" s="422"/>
    </row>
    <row r="937" spans="1:15" x14ac:dyDescent="0.2">
      <c r="B937" s="50"/>
      <c r="D937" s="550"/>
      <c r="E937" s="618"/>
      <c r="F937" s="333"/>
      <c r="G937" s="343"/>
      <c r="H937" s="704"/>
      <c r="I937" s="288"/>
      <c r="J937" s="30"/>
      <c r="K937" s="30"/>
      <c r="L937" s="62"/>
      <c r="M937" s="202"/>
      <c r="N937" s="31"/>
    </row>
    <row r="938" spans="1:15" x14ac:dyDescent="0.2">
      <c r="B938" s="50"/>
      <c r="D938" s="550"/>
      <c r="E938" s="618"/>
      <c r="F938" s="333">
        <v>180</v>
      </c>
      <c r="G938" s="48"/>
      <c r="H938" s="334" t="s">
        <v>46</v>
      </c>
      <c r="I938" s="292" t="s">
        <v>654</v>
      </c>
      <c r="J938" s="60">
        <v>8484240</v>
      </c>
      <c r="K938" s="60"/>
      <c r="L938" s="60">
        <f>SUM(J938+K938)</f>
        <v>8484240</v>
      </c>
    </row>
    <row r="939" spans="1:15" x14ac:dyDescent="0.2">
      <c r="B939" s="50"/>
      <c r="D939" s="550"/>
      <c r="E939" s="618"/>
      <c r="F939" s="333"/>
      <c r="G939" s="56" t="s">
        <v>37</v>
      </c>
      <c r="H939" s="335"/>
      <c r="I939" s="242" t="s">
        <v>38</v>
      </c>
      <c r="J939" s="60">
        <f>SUM(J938:J938)</f>
        <v>8484240</v>
      </c>
      <c r="K939" s="60"/>
      <c r="L939" s="60">
        <f>SUM(J939+K939)</f>
        <v>8484240</v>
      </c>
    </row>
    <row r="940" spans="1:15" x14ac:dyDescent="0.2">
      <c r="A940" s="550"/>
      <c r="B940" s="50"/>
      <c r="D940" s="550"/>
      <c r="E940" s="618"/>
      <c r="F940" s="333"/>
      <c r="G940" s="48"/>
      <c r="H940" s="335"/>
      <c r="I940" s="251" t="s">
        <v>622</v>
      </c>
      <c r="J940" s="61">
        <f>SUM(J939)</f>
        <v>8484240</v>
      </c>
      <c r="K940" s="61"/>
      <c r="L940" s="61">
        <f t="shared" ref="L940" si="52">SUM(L939)</f>
        <v>8484240</v>
      </c>
    </row>
    <row r="941" spans="1:15" s="208" customFormat="1" x14ac:dyDescent="0.2">
      <c r="A941" s="550"/>
      <c r="B941" s="50"/>
      <c r="C941" s="50"/>
      <c r="D941" s="550"/>
      <c r="E941" s="618"/>
      <c r="F941" s="333"/>
      <c r="G941" s="343"/>
      <c r="H941" s="333"/>
      <c r="I941" s="769"/>
      <c r="J941" s="81"/>
      <c r="K941" s="81"/>
      <c r="L941" s="282"/>
      <c r="M941" s="17"/>
      <c r="N941" s="206"/>
      <c r="O941" s="207"/>
    </row>
    <row r="942" spans="1:15" x14ac:dyDescent="0.2">
      <c r="A942" s="550"/>
      <c r="B942" s="50"/>
      <c r="D942" s="550"/>
      <c r="E942" s="619"/>
      <c r="F942" s="462"/>
      <c r="G942" s="351"/>
      <c r="H942" s="462"/>
      <c r="I942" s="418" t="s">
        <v>274</v>
      </c>
      <c r="J942" s="419"/>
      <c r="K942" s="419"/>
      <c r="L942" s="437"/>
    </row>
    <row r="943" spans="1:15" x14ac:dyDescent="0.2">
      <c r="A943" s="550"/>
      <c r="B943" s="50"/>
      <c r="D943" s="550"/>
      <c r="E943" s="619" t="s">
        <v>638</v>
      </c>
      <c r="F943" s="462"/>
      <c r="G943" s="351"/>
      <c r="H943" s="462"/>
      <c r="I943" s="420" t="s">
        <v>639</v>
      </c>
      <c r="J943" s="421"/>
      <c r="K943" s="421"/>
      <c r="L943" s="424"/>
    </row>
    <row r="944" spans="1:15" x14ac:dyDescent="0.2">
      <c r="A944" s="550"/>
      <c r="B944" s="50"/>
      <c r="D944" s="50"/>
      <c r="E944" s="618"/>
      <c r="F944" s="333"/>
      <c r="G944" s="48"/>
      <c r="H944" s="333"/>
      <c r="I944" s="18"/>
      <c r="J944" s="32"/>
      <c r="K944" s="32"/>
      <c r="L944" s="78"/>
    </row>
    <row r="945" spans="1:15" x14ac:dyDescent="0.2">
      <c r="A945" s="550"/>
      <c r="B945" s="50"/>
      <c r="C945" s="50">
        <v>560</v>
      </c>
      <c r="D945" s="50"/>
      <c r="E945" s="618"/>
      <c r="F945" s="333"/>
      <c r="G945" s="48"/>
      <c r="H945" s="335"/>
      <c r="I945" s="783" t="s">
        <v>303</v>
      </c>
      <c r="J945" s="32"/>
      <c r="K945" s="32"/>
      <c r="L945" s="78"/>
    </row>
    <row r="946" spans="1:15" x14ac:dyDescent="0.2">
      <c r="A946" s="550"/>
      <c r="B946" s="50"/>
      <c r="E946" s="618"/>
      <c r="F946" s="333">
        <v>181</v>
      </c>
      <c r="G946" s="48"/>
      <c r="H946" s="493" t="s">
        <v>80</v>
      </c>
      <c r="I946" s="292" t="s">
        <v>277</v>
      </c>
      <c r="J946" s="60">
        <v>2000000</v>
      </c>
      <c r="K946" s="60"/>
      <c r="L946" s="60">
        <f>SUM(J946+K946)</f>
        <v>2000000</v>
      </c>
    </row>
    <row r="947" spans="1:15" ht="22.5" x14ac:dyDescent="0.2">
      <c r="A947" s="550"/>
      <c r="B947" s="50"/>
      <c r="E947" s="618"/>
      <c r="F947" s="333">
        <v>182</v>
      </c>
      <c r="G947" s="48"/>
      <c r="H947" s="334" t="s">
        <v>46</v>
      </c>
      <c r="I947" s="294" t="s">
        <v>678</v>
      </c>
      <c r="J947" s="60">
        <v>40000000</v>
      </c>
      <c r="K947" s="60"/>
      <c r="L947" s="60">
        <f>SUM(J947+K947)</f>
        <v>40000000</v>
      </c>
    </row>
    <row r="948" spans="1:15" x14ac:dyDescent="0.2">
      <c r="A948" s="550"/>
      <c r="B948" s="50"/>
      <c r="E948" s="618"/>
      <c r="F948" s="333"/>
      <c r="G948" s="48"/>
      <c r="H948" s="335"/>
      <c r="I948" s="251" t="s">
        <v>662</v>
      </c>
      <c r="J948" s="61">
        <f>SUM(J946:J947)</f>
        <v>42000000</v>
      </c>
      <c r="K948" s="61"/>
      <c r="L948" s="61">
        <f>SUM(L949)</f>
        <v>42000000</v>
      </c>
    </row>
    <row r="949" spans="1:15" x14ac:dyDescent="0.2">
      <c r="A949" s="389"/>
      <c r="B949" s="389"/>
      <c r="C949" s="459"/>
      <c r="D949" s="552"/>
      <c r="E949" s="621"/>
      <c r="F949" s="464"/>
      <c r="G949" s="56" t="s">
        <v>37</v>
      </c>
      <c r="H949" s="335"/>
      <c r="I949" s="242" t="s">
        <v>38</v>
      </c>
      <c r="J949" s="60">
        <f>SUM(J946:J947)</f>
        <v>42000000</v>
      </c>
      <c r="K949" s="60"/>
      <c r="L949" s="60">
        <f>SUM(J948:K948)</f>
        <v>42000000</v>
      </c>
      <c r="M949" s="27"/>
    </row>
    <row r="950" spans="1:15" x14ac:dyDescent="0.2">
      <c r="D950" s="550"/>
      <c r="E950" s="618"/>
      <c r="F950" s="333"/>
      <c r="G950" s="252"/>
      <c r="H950" s="335"/>
      <c r="I950" s="18"/>
      <c r="J950" s="32"/>
      <c r="K950" s="32"/>
      <c r="L950" s="78"/>
    </row>
    <row r="951" spans="1:15" x14ac:dyDescent="0.2">
      <c r="B951" s="50"/>
      <c r="D951" s="50"/>
      <c r="E951" s="619"/>
      <c r="F951" s="462"/>
      <c r="G951" s="351"/>
      <c r="H951" s="483"/>
      <c r="I951" s="418" t="s">
        <v>275</v>
      </c>
      <c r="J951" s="419"/>
      <c r="K951" s="419"/>
      <c r="L951" s="437"/>
    </row>
    <row r="952" spans="1:15" x14ac:dyDescent="0.2">
      <c r="B952" s="50"/>
      <c r="D952" s="50"/>
      <c r="E952" s="619" t="s">
        <v>461</v>
      </c>
      <c r="F952" s="462"/>
      <c r="G952" s="351"/>
      <c r="H952" s="462"/>
      <c r="I952" s="420" t="s">
        <v>259</v>
      </c>
      <c r="J952" s="421"/>
      <c r="K952" s="421"/>
      <c r="L952" s="424"/>
    </row>
    <row r="953" spans="1:15" s="194" customFormat="1" ht="15" x14ac:dyDescent="0.25">
      <c r="A953" s="51"/>
      <c r="B953" s="50"/>
      <c r="C953" s="545"/>
      <c r="D953" s="50"/>
      <c r="E953" s="618"/>
      <c r="F953" s="333"/>
      <c r="G953" s="48"/>
      <c r="H953" s="333"/>
      <c r="I953" s="784"/>
      <c r="J953" s="32"/>
      <c r="K953" s="32"/>
      <c r="L953" s="78"/>
      <c r="M953" s="158"/>
      <c r="N953" s="192"/>
      <c r="O953" s="193"/>
    </row>
    <row r="954" spans="1:15" s="194" customFormat="1" ht="15" x14ac:dyDescent="0.25">
      <c r="A954" s="51"/>
      <c r="B954" s="50"/>
      <c r="C954" s="50">
        <v>510</v>
      </c>
      <c r="D954" s="50"/>
      <c r="E954" s="618"/>
      <c r="F954" s="333"/>
      <c r="G954" s="48"/>
      <c r="H954" s="337"/>
      <c r="I954" s="260" t="s">
        <v>112</v>
      </c>
      <c r="J954" s="77"/>
      <c r="K954" s="77"/>
      <c r="L954" s="240"/>
      <c r="M954" s="158"/>
      <c r="N954" s="192"/>
      <c r="O954" s="193"/>
    </row>
    <row r="955" spans="1:15" s="194" customFormat="1" x14ac:dyDescent="0.2">
      <c r="A955" s="51"/>
      <c r="B955" s="50"/>
      <c r="C955" s="50"/>
      <c r="D955" s="50"/>
      <c r="E955" s="618"/>
      <c r="F955" s="333"/>
      <c r="G955" s="48"/>
      <c r="H955" s="334"/>
      <c r="I955" s="26"/>
      <c r="J955" s="272"/>
      <c r="K955" s="272"/>
      <c r="L955" s="273"/>
      <c r="M955" s="158"/>
      <c r="N955" s="192"/>
      <c r="O955" s="193"/>
    </row>
    <row r="956" spans="1:15" s="194" customFormat="1" ht="22.5" x14ac:dyDescent="0.2">
      <c r="A956" s="51"/>
      <c r="B956" s="50"/>
      <c r="C956" s="50"/>
      <c r="D956" s="50"/>
      <c r="E956" s="618"/>
      <c r="F956" s="333">
        <v>183</v>
      </c>
      <c r="G956" s="48"/>
      <c r="H956" s="334" t="s">
        <v>46</v>
      </c>
      <c r="I956" s="295" t="s">
        <v>423</v>
      </c>
      <c r="J956" s="60">
        <v>8707750</v>
      </c>
      <c r="K956" s="60"/>
      <c r="L956" s="60">
        <f>SUM(J956+K956)</f>
        <v>8707750</v>
      </c>
      <c r="M956" s="158"/>
      <c r="N956" s="192"/>
      <c r="O956" s="193"/>
    </row>
    <row r="957" spans="1:15" s="194" customFormat="1" x14ac:dyDescent="0.2">
      <c r="A957" s="550"/>
      <c r="B957" s="50"/>
      <c r="C957" s="50"/>
      <c r="D957" s="550"/>
      <c r="E957" s="618"/>
      <c r="F957" s="333"/>
      <c r="G957" s="48"/>
      <c r="H957" s="334"/>
      <c r="I957" s="251" t="s">
        <v>613</v>
      </c>
      <c r="J957" s="61">
        <f>SUM(J956:J956)</f>
        <v>8707750</v>
      </c>
      <c r="K957" s="61"/>
      <c r="L957" s="61">
        <f>SUM(L956:L956)</f>
        <v>8707750</v>
      </c>
      <c r="M957" s="158"/>
      <c r="N957" s="192"/>
      <c r="O957" s="193"/>
    </row>
    <row r="958" spans="1:15" x14ac:dyDescent="0.2">
      <c r="A958" s="550"/>
      <c r="B958" s="50"/>
      <c r="D958" s="550"/>
      <c r="E958" s="618"/>
      <c r="F958" s="333"/>
      <c r="G958" s="56" t="s">
        <v>37</v>
      </c>
      <c r="H958" s="334"/>
      <c r="I958" s="242" t="s">
        <v>38</v>
      </c>
      <c r="J958" s="399">
        <f>SUM(J957)</f>
        <v>8707750</v>
      </c>
      <c r="K958" s="60"/>
      <c r="L958" s="60">
        <f>SUM(J958:J958)</f>
        <v>8707750</v>
      </c>
    </row>
    <row r="959" spans="1:15" ht="15" x14ac:dyDescent="0.25">
      <c r="A959" s="550"/>
      <c r="B959" s="50"/>
      <c r="E959" s="618"/>
      <c r="F959" s="333"/>
      <c r="G959" s="48"/>
      <c r="H959" s="339"/>
      <c r="I959" s="26"/>
      <c r="J959" s="209"/>
      <c r="K959" s="272"/>
      <c r="L959" s="349"/>
    </row>
    <row r="960" spans="1:15" ht="33.75" x14ac:dyDescent="0.25">
      <c r="A960" s="550"/>
      <c r="B960" s="50"/>
      <c r="C960" s="50">
        <v>560</v>
      </c>
      <c r="D960" s="550"/>
      <c r="E960" s="620" t="s">
        <v>257</v>
      </c>
      <c r="F960" s="413"/>
      <c r="G960" s="356"/>
      <c r="H960" s="508"/>
      <c r="I960" s="936" t="s">
        <v>874</v>
      </c>
      <c r="J960" s="81"/>
      <c r="K960" s="81"/>
      <c r="L960" s="282"/>
    </row>
    <row r="961" spans="1:15" x14ac:dyDescent="0.2">
      <c r="A961" s="550"/>
      <c r="B961" s="50"/>
      <c r="D961" s="550"/>
      <c r="E961" s="618"/>
      <c r="F961" s="333">
        <v>184</v>
      </c>
      <c r="G961" s="48"/>
      <c r="H961" s="496">
        <v>511</v>
      </c>
      <c r="I961" s="242" t="s">
        <v>584</v>
      </c>
      <c r="J961" s="253">
        <v>5760000</v>
      </c>
      <c r="K961" s="55"/>
      <c r="L961" s="55">
        <f>SUM(J961+K961)</f>
        <v>5760000</v>
      </c>
    </row>
    <row r="962" spans="1:15" x14ac:dyDescent="0.2">
      <c r="A962" s="550"/>
      <c r="B962" s="50"/>
      <c r="D962" s="550"/>
      <c r="E962" s="618"/>
      <c r="F962" s="333"/>
      <c r="G962" s="48"/>
      <c r="H962" s="334"/>
      <c r="I962" s="257" t="s">
        <v>710</v>
      </c>
      <c r="J962" s="61">
        <f>SUM(J961)</f>
        <v>5760000</v>
      </c>
      <c r="K962" s="61"/>
      <c r="L962" s="61">
        <f>SUM(L961)</f>
        <v>5760000</v>
      </c>
    </row>
    <row r="963" spans="1:15" x14ac:dyDescent="0.2">
      <c r="A963" s="550"/>
      <c r="B963" s="50"/>
      <c r="D963" s="550"/>
      <c r="E963" s="618"/>
      <c r="F963" s="333"/>
      <c r="G963" s="56" t="s">
        <v>37</v>
      </c>
      <c r="H963" s="334"/>
      <c r="I963" s="242" t="s">
        <v>38</v>
      </c>
      <c r="J963" s="55">
        <f>SUM(J962-J964)</f>
        <v>2460000</v>
      </c>
      <c r="K963" s="55"/>
      <c r="L963" s="55">
        <f>SUM(J963+K963)</f>
        <v>2460000</v>
      </c>
    </row>
    <row r="964" spans="1:15" x14ac:dyDescent="0.2">
      <c r="A964" s="550"/>
      <c r="B964" s="50"/>
      <c r="D964" s="550"/>
      <c r="E964" s="618"/>
      <c r="F964" s="333"/>
      <c r="G964" s="56" t="s">
        <v>113</v>
      </c>
      <c r="H964" s="334"/>
      <c r="I964" s="242" t="s">
        <v>280</v>
      </c>
      <c r="J964" s="55">
        <v>3300000</v>
      </c>
      <c r="K964" s="55"/>
      <c r="L964" s="55">
        <f>SUM(J964+K964)</f>
        <v>3300000</v>
      </c>
    </row>
    <row r="965" spans="1:15" ht="15" x14ac:dyDescent="0.25">
      <c r="A965" s="550"/>
      <c r="B965" s="50"/>
      <c r="D965" s="550"/>
      <c r="E965" s="618"/>
      <c r="F965" s="333"/>
      <c r="G965" s="56"/>
      <c r="H965" s="339"/>
      <c r="I965" s="239"/>
      <c r="J965" s="272"/>
      <c r="K965" s="272"/>
      <c r="L965" s="273"/>
    </row>
    <row r="966" spans="1:15" ht="22.5" x14ac:dyDescent="0.25">
      <c r="A966" s="550"/>
      <c r="B966" s="50"/>
      <c r="C966" s="50">
        <v>620</v>
      </c>
      <c r="D966" s="550"/>
      <c r="E966" s="620" t="s">
        <v>257</v>
      </c>
      <c r="F966" s="413"/>
      <c r="G966" s="356"/>
      <c r="H966" s="508"/>
      <c r="I966" s="417" t="s">
        <v>873</v>
      </c>
      <c r="J966" s="81"/>
      <c r="K966" s="81"/>
      <c r="L966" s="282"/>
    </row>
    <row r="967" spans="1:15" s="205" customFormat="1" x14ac:dyDescent="0.2">
      <c r="A967" s="702"/>
      <c r="B967" s="703"/>
      <c r="C967" s="703"/>
      <c r="D967" s="702"/>
      <c r="E967" s="683"/>
      <c r="F967" s="941" t="s">
        <v>997</v>
      </c>
      <c r="G967" s="942"/>
      <c r="H967" s="955">
        <v>424</v>
      </c>
      <c r="I967" s="956" t="s">
        <v>10</v>
      </c>
      <c r="J967" s="949">
        <v>400000</v>
      </c>
      <c r="K967" s="949"/>
      <c r="L967" s="949">
        <f>SUM(J967:K967)</f>
        <v>400000</v>
      </c>
      <c r="M967" s="957"/>
      <c r="N967" s="203"/>
      <c r="O967" s="204"/>
    </row>
    <row r="968" spans="1:15" x14ac:dyDescent="0.2">
      <c r="A968" s="550"/>
      <c r="B968" s="50"/>
      <c r="D968" s="550"/>
      <c r="E968" s="618"/>
      <c r="F968" s="333">
        <v>185</v>
      </c>
      <c r="G968" s="48"/>
      <c r="H968" s="496">
        <v>511</v>
      </c>
      <c r="I968" s="242" t="s">
        <v>584</v>
      </c>
      <c r="J968" s="253">
        <v>600000</v>
      </c>
      <c r="K968" s="55"/>
      <c r="L968" s="55">
        <f>SUM(J968+K968)</f>
        <v>600000</v>
      </c>
    </row>
    <row r="969" spans="1:15" x14ac:dyDescent="0.2">
      <c r="A969" s="550"/>
      <c r="B969" s="50"/>
      <c r="D969" s="550"/>
      <c r="E969" s="618"/>
      <c r="F969" s="333"/>
      <c r="G969" s="48"/>
      <c r="H969" s="334"/>
      <c r="I969" s="257" t="s">
        <v>710</v>
      </c>
      <c r="J969" s="61">
        <f>SUM(J967:J968)</f>
        <v>1000000</v>
      </c>
      <c r="K969" s="61"/>
      <c r="L969" s="61">
        <f>SUM(L967:L968)</f>
        <v>1000000</v>
      </c>
    </row>
    <row r="970" spans="1:15" x14ac:dyDescent="0.2">
      <c r="A970" s="550"/>
      <c r="B970" s="50"/>
      <c r="D970" s="550"/>
      <c r="E970" s="618"/>
      <c r="F970" s="333"/>
      <c r="G970" s="56" t="s">
        <v>37</v>
      </c>
      <c r="H970" s="334"/>
      <c r="I970" s="242" t="s">
        <v>38</v>
      </c>
      <c r="J970" s="55">
        <f>SUM(J969)</f>
        <v>1000000</v>
      </c>
      <c r="K970" s="55"/>
      <c r="L970" s="55">
        <f>SUM(J970+K970)</f>
        <v>1000000</v>
      </c>
      <c r="M970" s="201"/>
    </row>
    <row r="971" spans="1:15" x14ac:dyDescent="0.2">
      <c r="A971" s="550"/>
      <c r="B971" s="50"/>
      <c r="D971" s="550"/>
      <c r="E971" s="618"/>
      <c r="F971" s="333"/>
      <c r="G971" s="56"/>
      <c r="H971" s="335"/>
      <c r="I971" s="258"/>
      <c r="J971" s="384"/>
      <c r="K971" s="384"/>
      <c r="L971" s="385"/>
    </row>
    <row r="972" spans="1:15" s="205" customFormat="1" x14ac:dyDescent="0.2">
      <c r="A972" s="550"/>
      <c r="B972" s="50"/>
      <c r="C972" s="50"/>
      <c r="D972" s="550"/>
      <c r="E972" s="618"/>
      <c r="F972" s="333"/>
      <c r="G972" s="56"/>
      <c r="H972" s="334"/>
      <c r="I972" s="239"/>
      <c r="J972" s="272"/>
      <c r="K972" s="272"/>
      <c r="L972" s="273"/>
      <c r="M972" s="32"/>
      <c r="N972" s="203"/>
      <c r="O972" s="204"/>
    </row>
    <row r="973" spans="1:15" s="205" customFormat="1" ht="22.5" x14ac:dyDescent="0.2">
      <c r="A973" s="51"/>
      <c r="B973" s="50"/>
      <c r="C973" s="50"/>
      <c r="D973" s="550"/>
      <c r="E973" s="620" t="s">
        <v>257</v>
      </c>
      <c r="F973" s="413"/>
      <c r="G973" s="356"/>
      <c r="H973" s="415"/>
      <c r="I973" s="423" t="s">
        <v>872</v>
      </c>
      <c r="J973" s="283"/>
      <c r="K973" s="348"/>
      <c r="L973" s="58"/>
      <c r="M973" s="17"/>
      <c r="N973" s="203"/>
      <c r="O973" s="204"/>
    </row>
    <row r="974" spans="1:15" x14ac:dyDescent="0.2">
      <c r="B974" s="50"/>
      <c r="D974" s="550"/>
      <c r="E974" s="618"/>
      <c r="F974" s="333">
        <v>186</v>
      </c>
      <c r="G974" s="48"/>
      <c r="H974" s="334" t="s">
        <v>270</v>
      </c>
      <c r="I974" s="242" t="s">
        <v>20</v>
      </c>
      <c r="J974" s="65">
        <v>2000000</v>
      </c>
      <c r="K974" s="61"/>
      <c r="L974" s="60">
        <f>SUM(J974:K974)</f>
        <v>2000000</v>
      </c>
    </row>
    <row r="975" spans="1:15" x14ac:dyDescent="0.2">
      <c r="B975" s="50"/>
      <c r="D975" s="550"/>
      <c r="E975" s="618"/>
      <c r="F975" s="333"/>
      <c r="G975" s="56" t="s">
        <v>37</v>
      </c>
      <c r="H975" s="334"/>
      <c r="I975" s="242" t="s">
        <v>38</v>
      </c>
      <c r="J975" s="65">
        <f>SUM(J974)</f>
        <v>2000000</v>
      </c>
      <c r="K975" s="61"/>
      <c r="L975" s="60">
        <f>SUM(J974:K974)</f>
        <v>2000000</v>
      </c>
    </row>
    <row r="976" spans="1:15" x14ac:dyDescent="0.2">
      <c r="B976" s="50"/>
      <c r="D976" s="550"/>
      <c r="E976" s="618"/>
      <c r="F976" s="333"/>
      <c r="G976" s="48"/>
      <c r="H976" s="335"/>
      <c r="I976" s="251" t="s">
        <v>710</v>
      </c>
      <c r="J976" s="57">
        <f>SUM(J975)</f>
        <v>2000000</v>
      </c>
      <c r="K976" s="61"/>
      <c r="L976" s="61">
        <f>SUM(L975)</f>
        <v>2000000</v>
      </c>
    </row>
    <row r="977" spans="1:15" x14ac:dyDescent="0.2">
      <c r="B977" s="50"/>
      <c r="D977" s="550"/>
      <c r="E977" s="618"/>
      <c r="F977" s="333"/>
      <c r="G977" s="48"/>
      <c r="H977" s="335"/>
      <c r="I977" s="18"/>
      <c r="J977" s="246"/>
      <c r="K977" s="30"/>
      <c r="L977" s="62"/>
    </row>
    <row r="978" spans="1:15" ht="22.5" x14ac:dyDescent="0.2">
      <c r="B978" s="50"/>
      <c r="D978" s="550"/>
      <c r="E978" s="620" t="s">
        <v>257</v>
      </c>
      <c r="F978" s="413"/>
      <c r="G978" s="356"/>
      <c r="H978" s="415"/>
      <c r="I978" s="423" t="s">
        <v>871</v>
      </c>
      <c r="J978" s="283"/>
      <c r="K978" s="348"/>
      <c r="L978" s="58"/>
    </row>
    <row r="979" spans="1:15" s="205" customFormat="1" x14ac:dyDescent="0.2">
      <c r="A979" s="768"/>
      <c r="B979" s="703"/>
      <c r="C979" s="703"/>
      <c r="D979" s="702"/>
      <c r="E979" s="683"/>
      <c r="F979" s="941" t="s">
        <v>996</v>
      </c>
      <c r="G979" s="942"/>
      <c r="H979" s="955">
        <v>424</v>
      </c>
      <c r="I979" s="956" t="s">
        <v>10</v>
      </c>
      <c r="J979" s="949">
        <v>400000</v>
      </c>
      <c r="K979" s="949"/>
      <c r="L979" s="949">
        <f>SUM(J979:K979)</f>
        <v>400000</v>
      </c>
      <c r="M979" s="967"/>
      <c r="N979" s="203"/>
      <c r="O979" s="204"/>
    </row>
    <row r="980" spans="1:15" x14ac:dyDescent="0.2">
      <c r="B980" s="50"/>
      <c r="D980" s="550"/>
      <c r="E980" s="618"/>
      <c r="F980" s="333">
        <v>187</v>
      </c>
      <c r="G980" s="48"/>
      <c r="H980" s="334" t="s">
        <v>270</v>
      </c>
      <c r="I980" s="242" t="s">
        <v>20</v>
      </c>
      <c r="J980" s="65">
        <v>22329840</v>
      </c>
      <c r="K980" s="61"/>
      <c r="L980" s="60">
        <f>SUM(J980:K980)</f>
        <v>22329840</v>
      </c>
    </row>
    <row r="981" spans="1:15" x14ac:dyDescent="0.2">
      <c r="B981" s="50"/>
      <c r="D981" s="550"/>
      <c r="E981" s="618"/>
      <c r="F981" s="333"/>
      <c r="G981" s="56" t="s">
        <v>37</v>
      </c>
      <c r="H981" s="334"/>
      <c r="I981" s="242" t="s">
        <v>38</v>
      </c>
      <c r="J981" s="65">
        <f>SUM(J983-J982)</f>
        <v>11780920</v>
      </c>
      <c r="K981" s="61"/>
      <c r="L981" s="60">
        <f t="shared" ref="L981:L983" si="53">SUM(J981:K981)</f>
        <v>11780920</v>
      </c>
    </row>
    <row r="982" spans="1:15" x14ac:dyDescent="0.2">
      <c r="B982" s="50"/>
      <c r="D982" s="550"/>
      <c r="E982" s="618"/>
      <c r="F982" s="333"/>
      <c r="G982" s="56" t="s">
        <v>113</v>
      </c>
      <c r="H982" s="334"/>
      <c r="I982" s="242" t="s">
        <v>280</v>
      </c>
      <c r="J982" s="65">
        <v>10948920</v>
      </c>
      <c r="K982" s="61"/>
      <c r="L982" s="60">
        <f t="shared" si="53"/>
        <v>10948920</v>
      </c>
      <c r="M982" s="211"/>
    </row>
    <row r="983" spans="1:15" x14ac:dyDescent="0.2">
      <c r="B983" s="50"/>
      <c r="D983" s="550"/>
      <c r="E983" s="618"/>
      <c r="F983" s="333"/>
      <c r="G983" s="48"/>
      <c r="H983" s="335"/>
      <c r="I983" s="251" t="s">
        <v>710</v>
      </c>
      <c r="J983" s="57">
        <f>SUM(J979:J980)</f>
        <v>22729840</v>
      </c>
      <c r="K983" s="61"/>
      <c r="L983" s="61">
        <f t="shared" si="53"/>
        <v>22729840</v>
      </c>
    </row>
    <row r="984" spans="1:15" x14ac:dyDescent="0.2">
      <c r="B984" s="50"/>
      <c r="D984" s="550"/>
      <c r="E984" s="618"/>
      <c r="F984" s="333"/>
      <c r="G984" s="48"/>
      <c r="H984" s="334"/>
      <c r="I984" s="26"/>
      <c r="J984" s="246"/>
      <c r="K984" s="30"/>
      <c r="L984" s="62"/>
    </row>
    <row r="985" spans="1:15" s="213" customFormat="1" ht="22.5" x14ac:dyDescent="0.25">
      <c r="A985" s="51"/>
      <c r="B985" s="50"/>
      <c r="C985" s="50"/>
      <c r="D985" s="550"/>
      <c r="E985" s="620" t="s">
        <v>257</v>
      </c>
      <c r="F985" s="413"/>
      <c r="G985" s="356"/>
      <c r="H985" s="415"/>
      <c r="I985" s="423" t="s">
        <v>870</v>
      </c>
      <c r="J985" s="283"/>
      <c r="K985" s="348"/>
      <c r="L985" s="58"/>
      <c r="M985" s="17"/>
      <c r="N985" s="212"/>
      <c r="O985" s="199"/>
    </row>
    <row r="986" spans="1:15" s="213" customFormat="1" ht="15" x14ac:dyDescent="0.25">
      <c r="A986" s="51"/>
      <c r="B986" s="50"/>
      <c r="C986" s="50"/>
      <c r="D986" s="550"/>
      <c r="E986" s="618"/>
      <c r="F986" s="333">
        <v>188</v>
      </c>
      <c r="G986" s="48"/>
      <c r="H986" s="334" t="s">
        <v>270</v>
      </c>
      <c r="I986" s="242" t="s">
        <v>20</v>
      </c>
      <c r="J986" s="65">
        <v>500000</v>
      </c>
      <c r="K986" s="61"/>
      <c r="L986" s="60">
        <f>SUM(J986:K986)</f>
        <v>500000</v>
      </c>
      <c r="M986" s="17"/>
      <c r="N986" s="212"/>
      <c r="O986" s="199"/>
    </row>
    <row r="987" spans="1:15" x14ac:dyDescent="0.2">
      <c r="B987" s="50"/>
      <c r="D987" s="550"/>
      <c r="E987" s="618"/>
      <c r="F987" s="333"/>
      <c r="G987" s="56" t="s">
        <v>37</v>
      </c>
      <c r="H987" s="334"/>
      <c r="I987" s="242" t="s">
        <v>38</v>
      </c>
      <c r="J987" s="65">
        <f>SUM(J986)</f>
        <v>500000</v>
      </c>
      <c r="K987" s="61"/>
      <c r="L987" s="60">
        <f>SUM(J986:K986)</f>
        <v>500000</v>
      </c>
    </row>
    <row r="988" spans="1:15" x14ac:dyDescent="0.2">
      <c r="B988" s="50"/>
      <c r="D988" s="550"/>
      <c r="E988" s="618"/>
      <c r="F988" s="333"/>
      <c r="G988" s="48"/>
      <c r="H988" s="335"/>
      <c r="I988" s="251" t="s">
        <v>710</v>
      </c>
      <c r="J988" s="57">
        <f>SUM(J987)</f>
        <v>500000</v>
      </c>
      <c r="K988" s="61"/>
      <c r="L988" s="61">
        <f>SUM(L987)</f>
        <v>500000</v>
      </c>
    </row>
    <row r="989" spans="1:15" x14ac:dyDescent="0.2">
      <c r="B989" s="50"/>
      <c r="D989" s="550"/>
      <c r="E989" s="618"/>
      <c r="F989" s="333"/>
      <c r="G989" s="48"/>
      <c r="H989" s="334"/>
      <c r="I989" s="26"/>
      <c r="J989" s="246"/>
      <c r="K989" s="30"/>
      <c r="L989" s="62"/>
    </row>
    <row r="990" spans="1:15" ht="22.5" x14ac:dyDescent="0.2">
      <c r="B990" s="50"/>
      <c r="D990" s="550"/>
      <c r="E990" s="620" t="s">
        <v>257</v>
      </c>
      <c r="F990" s="413"/>
      <c r="G990" s="356"/>
      <c r="H990" s="490"/>
      <c r="I990" s="423" t="s">
        <v>869</v>
      </c>
      <c r="J990" s="283"/>
      <c r="K990" s="348"/>
      <c r="L990" s="58"/>
    </row>
    <row r="991" spans="1:15" x14ac:dyDescent="0.2">
      <c r="B991" s="50"/>
      <c r="D991" s="550"/>
      <c r="E991" s="618"/>
      <c r="F991" s="333">
        <v>189</v>
      </c>
      <c r="G991" s="48"/>
      <c r="H991" s="334" t="s">
        <v>270</v>
      </c>
      <c r="I991" s="242" t="s">
        <v>20</v>
      </c>
      <c r="J991" s="65">
        <v>600000</v>
      </c>
      <c r="K991" s="61"/>
      <c r="L991" s="60">
        <f>SUM(J991:K991)</f>
        <v>600000</v>
      </c>
    </row>
    <row r="992" spans="1:15" x14ac:dyDescent="0.2">
      <c r="B992" s="50"/>
      <c r="D992" s="550"/>
      <c r="E992" s="618"/>
      <c r="F992" s="333"/>
      <c r="G992" s="56" t="s">
        <v>37</v>
      </c>
      <c r="H992" s="334"/>
      <c r="I992" s="242" t="s">
        <v>38</v>
      </c>
      <c r="J992" s="65">
        <f>SUM(J991)</f>
        <v>600000</v>
      </c>
      <c r="K992" s="61"/>
      <c r="L992" s="60">
        <f>SUM(J991:K991)</f>
        <v>600000</v>
      </c>
    </row>
    <row r="993" spans="1:13" x14ac:dyDescent="0.2">
      <c r="B993" s="50"/>
      <c r="D993" s="550"/>
      <c r="E993" s="618"/>
      <c r="F993" s="333"/>
      <c r="G993" s="48"/>
      <c r="H993" s="335"/>
      <c r="I993" s="251" t="s">
        <v>752</v>
      </c>
      <c r="J993" s="57">
        <f>SUM(J992)</f>
        <v>600000</v>
      </c>
      <c r="K993" s="61"/>
      <c r="L993" s="61">
        <f>SUM(L992)</f>
        <v>600000</v>
      </c>
    </row>
    <row r="994" spans="1:13" x14ac:dyDescent="0.2">
      <c r="B994" s="50"/>
      <c r="D994" s="550"/>
      <c r="E994" s="618"/>
      <c r="F994" s="333"/>
      <c r="G994" s="48"/>
      <c r="H994" s="334"/>
      <c r="I994" s="215"/>
      <c r="J994" s="246"/>
      <c r="K994" s="30"/>
      <c r="L994" s="62"/>
    </row>
    <row r="995" spans="1:13" ht="22.5" x14ac:dyDescent="0.2">
      <c r="B995" s="50"/>
      <c r="D995" s="550"/>
      <c r="E995" s="620" t="s">
        <v>257</v>
      </c>
      <c r="F995" s="413"/>
      <c r="G995" s="356"/>
      <c r="H995" s="415"/>
      <c r="I995" s="423" t="s">
        <v>868</v>
      </c>
      <c r="J995" s="283"/>
      <c r="K995" s="348"/>
      <c r="L995" s="58"/>
    </row>
    <row r="996" spans="1:13" x14ac:dyDescent="0.2">
      <c r="B996" s="50"/>
      <c r="D996" s="550"/>
      <c r="E996" s="618"/>
      <c r="F996" s="333">
        <v>190</v>
      </c>
      <c r="G996" s="48"/>
      <c r="H996" s="334" t="s">
        <v>270</v>
      </c>
      <c r="I996" s="242" t="s">
        <v>20</v>
      </c>
      <c r="J996" s="65">
        <v>600000</v>
      </c>
      <c r="K996" s="60"/>
      <c r="L996" s="60">
        <f>SUM(J996:K996)</f>
        <v>600000</v>
      </c>
    </row>
    <row r="997" spans="1:13" x14ac:dyDescent="0.2">
      <c r="B997" s="50"/>
      <c r="D997" s="550"/>
      <c r="E997" s="618"/>
      <c r="F997" s="333"/>
      <c r="G997" s="56" t="s">
        <v>37</v>
      </c>
      <c r="H997" s="334"/>
      <c r="I997" s="242" t="s">
        <v>38</v>
      </c>
      <c r="J997" s="65">
        <f>SUM(J996)</f>
        <v>600000</v>
      </c>
      <c r="K997" s="60"/>
      <c r="L997" s="60">
        <f>SUM(J996:K996)</f>
        <v>600000</v>
      </c>
    </row>
    <row r="998" spans="1:13" x14ac:dyDescent="0.2">
      <c r="B998" s="50"/>
      <c r="D998" s="550"/>
      <c r="E998" s="618"/>
      <c r="F998" s="333"/>
      <c r="G998" s="48"/>
      <c r="H998" s="335"/>
      <c r="I998" s="251" t="s">
        <v>752</v>
      </c>
      <c r="J998" s="57">
        <f>SUM(J997)</f>
        <v>600000</v>
      </c>
      <c r="K998" s="61"/>
      <c r="L998" s="61">
        <f>SUM(L997)</f>
        <v>600000</v>
      </c>
      <c r="M998" s="27"/>
    </row>
    <row r="999" spans="1:13" x14ac:dyDescent="0.2">
      <c r="B999" s="50"/>
      <c r="D999" s="550"/>
      <c r="E999" s="618"/>
      <c r="F999" s="333"/>
      <c r="G999" s="48"/>
      <c r="H999" s="334"/>
      <c r="I999" s="115"/>
      <c r="J999" s="283"/>
      <c r="K999" s="348"/>
      <c r="L999" s="58"/>
      <c r="M999" s="27"/>
    </row>
    <row r="1000" spans="1:13" ht="22.5" x14ac:dyDescent="0.2">
      <c r="B1000" s="50"/>
      <c r="D1000" s="550"/>
      <c r="E1000" s="620" t="s">
        <v>257</v>
      </c>
      <c r="F1000" s="413"/>
      <c r="G1000" s="356"/>
      <c r="H1000" s="415"/>
      <c r="I1000" s="423" t="s">
        <v>867</v>
      </c>
      <c r="J1000" s="348"/>
      <c r="K1000" s="348"/>
      <c r="L1000" s="58"/>
    </row>
    <row r="1001" spans="1:13" x14ac:dyDescent="0.2">
      <c r="B1001" s="50"/>
      <c r="D1001" s="550"/>
      <c r="E1001" s="618"/>
      <c r="F1001" s="333">
        <v>191</v>
      </c>
      <c r="G1001" s="48"/>
      <c r="H1001" s="491">
        <v>424</v>
      </c>
      <c r="I1001" s="311" t="s">
        <v>10</v>
      </c>
      <c r="J1001" s="60">
        <v>3000000</v>
      </c>
      <c r="K1001" s="60"/>
      <c r="L1001" s="60">
        <f>SUM(J1001:K1001)</f>
        <v>3000000</v>
      </c>
    </row>
    <row r="1002" spans="1:13" x14ac:dyDescent="0.2">
      <c r="B1002" s="50"/>
      <c r="D1002" s="550"/>
      <c r="E1002" s="618"/>
      <c r="F1002" s="333"/>
      <c r="G1002" s="56" t="s">
        <v>37</v>
      </c>
      <c r="H1002" s="493"/>
      <c r="I1002" s="242" t="s">
        <v>38</v>
      </c>
      <c r="J1002" s="60">
        <f>SUM(J1001)</f>
        <v>3000000</v>
      </c>
      <c r="K1002" s="60"/>
      <c r="L1002" s="60">
        <f>SUM(J1001:K1001)</f>
        <v>3000000</v>
      </c>
    </row>
    <row r="1003" spans="1:13" x14ac:dyDescent="0.2">
      <c r="A1003" s="550"/>
      <c r="B1003" s="50"/>
      <c r="D1003" s="550"/>
      <c r="E1003" s="618"/>
      <c r="F1003" s="333"/>
      <c r="G1003" s="48"/>
      <c r="H1003" s="334"/>
      <c r="I1003" s="251" t="s">
        <v>710</v>
      </c>
      <c r="J1003" s="61">
        <f>SUM(J1001)</f>
        <v>3000000</v>
      </c>
      <c r="K1003" s="61"/>
      <c r="L1003" s="61">
        <f>SUM(L1001)</f>
        <v>3000000</v>
      </c>
    </row>
    <row r="1004" spans="1:13" x14ac:dyDescent="0.2">
      <c r="B1004" s="50"/>
      <c r="D1004" s="550"/>
      <c r="E1004" s="618"/>
      <c r="F1004" s="333"/>
      <c r="G1004" s="48"/>
      <c r="H1004" s="334"/>
      <c r="I1004" s="26"/>
      <c r="J1004" s="246"/>
      <c r="K1004" s="30"/>
      <c r="L1004" s="62"/>
      <c r="M1004" s="27"/>
    </row>
    <row r="1005" spans="1:13" ht="22.5" x14ac:dyDescent="0.2">
      <c r="A1005" s="746"/>
      <c r="B1005" s="747"/>
      <c r="C1005" s="747"/>
      <c r="D1005" s="715" t="s">
        <v>251</v>
      </c>
      <c r="E1005" s="674"/>
      <c r="F1005" s="758"/>
      <c r="G1005" s="748"/>
      <c r="H1005" s="749"/>
      <c r="I1005" s="785" t="s">
        <v>452</v>
      </c>
      <c r="J1005" s="719">
        <f>SUM(J1014+J1020+J1027+J1039+J1047+J1053+J1058+J1063+J1068+J1073+J1079+J1084+J1089+J1094+J1099+J1104+J1111+J1116+J1122+J1127+J1132+J1138+J1143+J1148+J1154+J1159+J1164+J1169+J1174+J1179+J1184+J1009+J1189+J1194+J1199+J1204+J1211+J1216+J1221+J1226+J1231+J1237+J1242+J1247+J1254+J1259+J1264+J1271+J1277+J1283+J1288+J1293+J1299+J1306+J1311+J1318+J1324+J1329+J1334+J1339+J1346+J1353+J1358+J1364+J1369+J1375+J1381+J1387+J1393+J1399+J1405+J1411+J1416+J1421+J1426+J1431+J1439+J1448+J1459+J1470)</f>
        <v>1623642298.5199997</v>
      </c>
      <c r="K1005" s="719"/>
      <c r="L1005" s="719">
        <f>SUM(J1005:K1005)</f>
        <v>1623642298.5199997</v>
      </c>
    </row>
    <row r="1006" spans="1:13" x14ac:dyDescent="0.2">
      <c r="A1006" s="550"/>
      <c r="B1006" s="50"/>
      <c r="C1006" s="534"/>
      <c r="D1006" s="50"/>
      <c r="E1006" s="618"/>
      <c r="F1006" s="333"/>
      <c r="G1006" s="252"/>
      <c r="H1006" s="334"/>
      <c r="I1006" s="271"/>
      <c r="J1006" s="209"/>
      <c r="K1006" s="209"/>
      <c r="L1006" s="349"/>
    </row>
    <row r="1007" spans="1:13" ht="15" x14ac:dyDescent="0.25">
      <c r="A1007" s="550"/>
      <c r="B1007" s="50"/>
      <c r="C1007" s="461"/>
      <c r="D1007" s="50"/>
      <c r="E1007" s="620" t="s">
        <v>251</v>
      </c>
      <c r="F1007" s="413"/>
      <c r="G1007" s="356"/>
      <c r="H1007" s="508"/>
      <c r="I1007" s="416" t="s">
        <v>963</v>
      </c>
      <c r="J1007" s="81"/>
      <c r="K1007" s="81"/>
      <c r="L1007" s="282"/>
    </row>
    <row r="1008" spans="1:13" ht="15" x14ac:dyDescent="0.2">
      <c r="A1008" s="550"/>
      <c r="B1008" s="50"/>
      <c r="C1008" s="461"/>
      <c r="D1008" s="50"/>
      <c r="E1008" s="618"/>
      <c r="F1008" s="333" t="s">
        <v>995</v>
      </c>
      <c r="G1008" s="48"/>
      <c r="H1008" s="334" t="s">
        <v>570</v>
      </c>
      <c r="I1008" s="242" t="s">
        <v>21</v>
      </c>
      <c r="J1008" s="253">
        <v>6000000</v>
      </c>
      <c r="K1008" s="55"/>
      <c r="L1008" s="55">
        <f>SUM(J1008+K1008)</f>
        <v>6000000</v>
      </c>
    </row>
    <row r="1009" spans="1:12" ht="15" x14ac:dyDescent="0.2">
      <c r="A1009" s="550"/>
      <c r="B1009" s="50"/>
      <c r="C1009" s="461"/>
      <c r="D1009" s="50"/>
      <c r="E1009" s="618"/>
      <c r="F1009" s="333"/>
      <c r="G1009" s="48"/>
      <c r="H1009" s="334"/>
      <c r="I1009" s="257" t="s">
        <v>710</v>
      </c>
      <c r="J1009" s="61">
        <f>SUM(J1008)</f>
        <v>6000000</v>
      </c>
      <c r="K1009" s="61"/>
      <c r="L1009" s="61">
        <f>SUM(L1008)</f>
        <v>6000000</v>
      </c>
    </row>
    <row r="1010" spans="1:12" ht="15" x14ac:dyDescent="0.2">
      <c r="A1010" s="550"/>
      <c r="B1010" s="50"/>
      <c r="C1010" s="461"/>
      <c r="D1010" s="50"/>
      <c r="E1010" s="618"/>
      <c r="F1010" s="333"/>
      <c r="G1010" s="56" t="s">
        <v>37</v>
      </c>
      <c r="H1010" s="334"/>
      <c r="I1010" s="242" t="s">
        <v>38</v>
      </c>
      <c r="J1010" s="55">
        <f>SUM(J1009)</f>
        <v>6000000</v>
      </c>
      <c r="K1010" s="55"/>
      <c r="L1010" s="55">
        <f>SUM(J1010+K1010)</f>
        <v>6000000</v>
      </c>
    </row>
    <row r="1011" spans="1:12" ht="15" x14ac:dyDescent="0.25">
      <c r="A1011" s="550"/>
      <c r="B1011" s="50"/>
      <c r="C1011" s="461"/>
      <c r="D1011" s="50"/>
      <c r="E1011" s="618"/>
      <c r="F1011" s="333"/>
      <c r="G1011" s="48"/>
      <c r="H1011" s="339"/>
      <c r="I1011" s="26"/>
      <c r="J1011" s="209"/>
      <c r="K1011" s="272"/>
      <c r="L1011" s="349"/>
    </row>
    <row r="1012" spans="1:12" ht="15" x14ac:dyDescent="0.25">
      <c r="A1012" s="550"/>
      <c r="B1012" s="50"/>
      <c r="C1012" s="461"/>
      <c r="D1012" s="50"/>
      <c r="E1012" s="620" t="s">
        <v>251</v>
      </c>
      <c r="F1012" s="413"/>
      <c r="G1012" s="356"/>
      <c r="H1012" s="508"/>
      <c r="I1012" s="416" t="s">
        <v>865</v>
      </c>
      <c r="J1012" s="81"/>
      <c r="K1012" s="81"/>
      <c r="L1012" s="282"/>
    </row>
    <row r="1013" spans="1:12" ht="15" x14ac:dyDescent="0.2">
      <c r="A1013" s="550"/>
      <c r="B1013" s="50"/>
      <c r="C1013" s="461"/>
      <c r="D1013" s="50"/>
      <c r="E1013" s="618"/>
      <c r="F1013" s="333">
        <v>192</v>
      </c>
      <c r="G1013" s="48"/>
      <c r="H1013" s="334" t="s">
        <v>46</v>
      </c>
      <c r="I1013" s="242" t="s">
        <v>866</v>
      </c>
      <c r="J1013" s="253">
        <v>3500000</v>
      </c>
      <c r="K1013" s="55"/>
      <c r="L1013" s="55">
        <f>SUM(J1013+K1013)</f>
        <v>3500000</v>
      </c>
    </row>
    <row r="1014" spans="1:12" ht="15" x14ac:dyDescent="0.2">
      <c r="A1014" s="550"/>
      <c r="B1014" s="50"/>
      <c r="C1014" s="461"/>
      <c r="D1014" s="550"/>
      <c r="E1014" s="618"/>
      <c r="F1014" s="333"/>
      <c r="G1014" s="48"/>
      <c r="H1014" s="334"/>
      <c r="I1014" s="257" t="s">
        <v>710</v>
      </c>
      <c r="J1014" s="61">
        <f>SUM(J1013)</f>
        <v>3500000</v>
      </c>
      <c r="K1014" s="61"/>
      <c r="L1014" s="61">
        <f>SUM(L1013)</f>
        <v>3500000</v>
      </c>
    </row>
    <row r="1015" spans="1:12" ht="15" x14ac:dyDescent="0.2">
      <c r="A1015" s="550"/>
      <c r="B1015" s="50"/>
      <c r="C1015" s="461"/>
      <c r="D1015" s="550"/>
      <c r="E1015" s="618"/>
      <c r="F1015" s="333"/>
      <c r="G1015" s="56" t="s">
        <v>37</v>
      </c>
      <c r="H1015" s="334"/>
      <c r="I1015" s="242" t="s">
        <v>38</v>
      </c>
      <c r="J1015" s="55">
        <f>SUM(J1014-J1016)</f>
        <v>2015001.62</v>
      </c>
      <c r="K1015" s="55"/>
      <c r="L1015" s="55">
        <f>SUM(J1015+K1015)</f>
        <v>2015001.62</v>
      </c>
    </row>
    <row r="1016" spans="1:12" ht="15" x14ac:dyDescent="0.2">
      <c r="A1016" s="550"/>
      <c r="B1016" s="50"/>
      <c r="C1016" s="461"/>
      <c r="D1016" s="550"/>
      <c r="E1016" s="618"/>
      <c r="F1016" s="333"/>
      <c r="G1016" s="56" t="s">
        <v>113</v>
      </c>
      <c r="H1016" s="334"/>
      <c r="I1016" s="242" t="s">
        <v>280</v>
      </c>
      <c r="J1016" s="55">
        <v>1484998.38</v>
      </c>
      <c r="K1016" s="55"/>
      <c r="L1016" s="55">
        <f>SUM(J1016+K1016)</f>
        <v>1484998.38</v>
      </c>
    </row>
    <row r="1017" spans="1:12" ht="15" x14ac:dyDescent="0.2">
      <c r="A1017" s="550"/>
      <c r="B1017" s="50"/>
      <c r="C1017" s="461"/>
      <c r="D1017" s="50"/>
      <c r="E1017" s="618"/>
      <c r="F1017" s="333"/>
      <c r="G1017" s="48"/>
      <c r="H1017" s="335"/>
      <c r="I1017" s="26"/>
      <c r="J1017" s="209"/>
      <c r="K1017" s="209"/>
      <c r="L1017" s="349"/>
    </row>
    <row r="1018" spans="1:12" ht="15" x14ac:dyDescent="0.25">
      <c r="A1018" s="550"/>
      <c r="B1018" s="50"/>
      <c r="C1018" s="461"/>
      <c r="D1018" s="50"/>
      <c r="E1018" s="620" t="s">
        <v>251</v>
      </c>
      <c r="F1018" s="413"/>
      <c r="G1018" s="356"/>
      <c r="H1018" s="492"/>
      <c r="I1018" s="416" t="s">
        <v>864</v>
      </c>
      <c r="J1018" s="400"/>
      <c r="K1018" s="81"/>
      <c r="L1018" s="282"/>
    </row>
    <row r="1019" spans="1:12" ht="15" x14ac:dyDescent="0.2">
      <c r="A1019" s="550"/>
      <c r="B1019" s="50"/>
      <c r="C1019" s="461"/>
      <c r="D1019" s="50"/>
      <c r="E1019" s="618"/>
      <c r="F1019" s="333">
        <v>193</v>
      </c>
      <c r="G1019" s="48"/>
      <c r="H1019" s="334" t="s">
        <v>46</v>
      </c>
      <c r="I1019" s="242" t="s">
        <v>469</v>
      </c>
      <c r="J1019" s="253">
        <v>4700000</v>
      </c>
      <c r="K1019" s="55"/>
      <c r="L1019" s="55">
        <f>SUM(J1019+K1019)</f>
        <v>4700000</v>
      </c>
    </row>
    <row r="1020" spans="1:12" ht="15" x14ac:dyDescent="0.2">
      <c r="A1020" s="550"/>
      <c r="B1020" s="50"/>
      <c r="C1020" s="461"/>
      <c r="D1020" s="550"/>
      <c r="E1020" s="618"/>
      <c r="F1020" s="333"/>
      <c r="G1020" s="48"/>
      <c r="H1020" s="334"/>
      <c r="I1020" s="257" t="s">
        <v>710</v>
      </c>
      <c r="J1020" s="218">
        <f>SUM(J1019)</f>
        <v>4700000</v>
      </c>
      <c r="K1020" s="61"/>
      <c r="L1020" s="61">
        <f>SUM(L1019)</f>
        <v>4700000</v>
      </c>
    </row>
    <row r="1021" spans="1:12" ht="15" x14ac:dyDescent="0.25">
      <c r="A1021" s="550"/>
      <c r="B1021" s="50"/>
      <c r="C1021" s="461"/>
      <c r="D1021" s="550"/>
      <c r="E1021" s="618"/>
      <c r="F1021" s="333"/>
      <c r="G1021" s="56" t="s">
        <v>37</v>
      </c>
      <c r="H1021" s="337"/>
      <c r="I1021" s="242" t="s">
        <v>38</v>
      </c>
      <c r="J1021" s="55">
        <f>SUM(J1020-J1022)</f>
        <v>470000</v>
      </c>
      <c r="K1021" s="55"/>
      <c r="L1021" s="55">
        <f>SUM(J1021+K1021)</f>
        <v>470000</v>
      </c>
    </row>
    <row r="1022" spans="1:12" ht="15" x14ac:dyDescent="0.25">
      <c r="A1022" s="550"/>
      <c r="B1022" s="50"/>
      <c r="C1022" s="461"/>
      <c r="D1022" s="550"/>
      <c r="E1022" s="618"/>
      <c r="F1022" s="333"/>
      <c r="G1022" s="56" t="s">
        <v>113</v>
      </c>
      <c r="H1022" s="337"/>
      <c r="I1022" s="242" t="s">
        <v>280</v>
      </c>
      <c r="J1022" s="55">
        <v>4230000</v>
      </c>
      <c r="K1022" s="55"/>
      <c r="L1022" s="55">
        <f>SUM(J1022+K1022)</f>
        <v>4230000</v>
      </c>
    </row>
    <row r="1023" spans="1:12" ht="15" x14ac:dyDescent="0.2">
      <c r="A1023" s="550"/>
      <c r="B1023" s="50"/>
      <c r="C1023" s="461"/>
      <c r="D1023" s="550"/>
      <c r="E1023" s="618"/>
      <c r="F1023" s="333"/>
      <c r="G1023" s="48"/>
      <c r="H1023" s="334"/>
      <c r="I1023" s="26"/>
      <c r="J1023" s="209"/>
      <c r="K1023" s="209"/>
      <c r="L1023" s="349"/>
    </row>
    <row r="1024" spans="1:12" ht="22.5" x14ac:dyDescent="0.25">
      <c r="A1024" s="550"/>
      <c r="B1024" s="50"/>
      <c r="C1024" s="461"/>
      <c r="D1024" s="550"/>
      <c r="E1024" s="620" t="s">
        <v>251</v>
      </c>
      <c r="F1024" s="413"/>
      <c r="G1024" s="356"/>
      <c r="H1024" s="492"/>
      <c r="I1024" s="417" t="s">
        <v>863</v>
      </c>
      <c r="J1024" s="81"/>
      <c r="K1024" s="81"/>
      <c r="L1024" s="282"/>
    </row>
    <row r="1025" spans="1:13" ht="15" x14ac:dyDescent="0.2">
      <c r="A1025" s="550"/>
      <c r="B1025" s="50"/>
      <c r="C1025" s="461"/>
      <c r="D1025" s="550"/>
      <c r="E1025" s="618"/>
      <c r="F1025" s="333">
        <v>194</v>
      </c>
      <c r="G1025" s="48"/>
      <c r="H1025" s="334" t="s">
        <v>46</v>
      </c>
      <c r="I1025" s="242" t="s">
        <v>10</v>
      </c>
      <c r="J1025" s="243">
        <v>120000</v>
      </c>
      <c r="K1025" s="243"/>
      <c r="L1025" s="243">
        <f>SUM(J1025:K1025)</f>
        <v>120000</v>
      </c>
    </row>
    <row r="1026" spans="1:13" ht="15" x14ac:dyDescent="0.2">
      <c r="A1026" s="550"/>
      <c r="B1026" s="50"/>
      <c r="C1026" s="461"/>
      <c r="D1026" s="550"/>
      <c r="E1026" s="618"/>
      <c r="F1026" s="333">
        <v>195</v>
      </c>
      <c r="G1026" s="48"/>
      <c r="H1026" s="334" t="s">
        <v>570</v>
      </c>
      <c r="I1026" s="242" t="s">
        <v>51</v>
      </c>
      <c r="J1026" s="243">
        <v>6000000</v>
      </c>
      <c r="K1026" s="60"/>
      <c r="L1026" s="60">
        <f>SUM(J1026+K1026)</f>
        <v>6000000</v>
      </c>
    </row>
    <row r="1027" spans="1:13" ht="15" x14ac:dyDescent="0.2">
      <c r="A1027" s="550"/>
      <c r="B1027" s="50"/>
      <c r="C1027" s="461"/>
      <c r="D1027" s="550"/>
      <c r="E1027" s="621"/>
      <c r="F1027" s="464"/>
      <c r="G1027" s="252"/>
      <c r="H1027" s="362"/>
      <c r="I1027" s="899" t="s">
        <v>704</v>
      </c>
      <c r="J1027" s="274">
        <f>SUM(J1025:J1026)</f>
        <v>6120000</v>
      </c>
      <c r="K1027" s="61"/>
      <c r="L1027" s="61">
        <f>SUM(L1025:L1026)</f>
        <v>6120000</v>
      </c>
    </row>
    <row r="1028" spans="1:13" ht="15" x14ac:dyDescent="0.2">
      <c r="A1028" s="550"/>
      <c r="B1028" s="50"/>
      <c r="C1028" s="461"/>
      <c r="D1028" s="550"/>
      <c r="E1028" s="618"/>
      <c r="F1028" s="333"/>
      <c r="G1028" s="56" t="s">
        <v>37</v>
      </c>
      <c r="H1028" s="335"/>
      <c r="I1028" s="242" t="s">
        <v>38</v>
      </c>
      <c r="J1028" s="60">
        <f>SUM(J1027-J1029)</f>
        <v>6119000</v>
      </c>
      <c r="K1028" s="60"/>
      <c r="L1028" s="60">
        <f>SUM(J1028+K1028)</f>
        <v>6119000</v>
      </c>
    </row>
    <row r="1029" spans="1:13" ht="15" x14ac:dyDescent="0.2">
      <c r="A1029" s="550"/>
      <c r="B1029" s="50"/>
      <c r="C1029" s="461"/>
      <c r="D1029" s="550"/>
      <c r="E1029" s="618"/>
      <c r="F1029" s="333"/>
      <c r="G1029" s="56" t="s">
        <v>113</v>
      </c>
      <c r="H1029" s="334"/>
      <c r="I1029" s="242" t="s">
        <v>280</v>
      </c>
      <c r="J1029" s="60">
        <v>1000</v>
      </c>
      <c r="K1029" s="60"/>
      <c r="L1029" s="60">
        <f>SUM(J1029+K1029)</f>
        <v>1000</v>
      </c>
    </row>
    <row r="1030" spans="1:13" x14ac:dyDescent="0.2">
      <c r="B1030" s="50"/>
      <c r="C1030" s="534"/>
      <c r="D1030" s="534"/>
      <c r="E1030" s="623"/>
      <c r="F1030" s="333"/>
      <c r="G1030" s="252"/>
      <c r="H1030" s="335"/>
      <c r="I1030" s="271"/>
      <c r="J1030" s="30"/>
      <c r="K1030" s="30"/>
      <c r="L1030" s="62"/>
    </row>
    <row r="1031" spans="1:13" x14ac:dyDescent="0.2">
      <c r="B1031" s="50"/>
      <c r="C1031" s="50">
        <v>620</v>
      </c>
      <c r="D1031" s="551"/>
      <c r="E1031" s="618"/>
      <c r="F1031" s="333"/>
      <c r="G1031" s="48"/>
      <c r="H1031" s="494"/>
      <c r="I1031" s="309" t="s">
        <v>105</v>
      </c>
      <c r="J1031" s="348"/>
      <c r="K1031" s="348"/>
      <c r="L1031" s="58"/>
    </row>
    <row r="1032" spans="1:13" ht="15" x14ac:dyDescent="0.25">
      <c r="B1032" s="50"/>
      <c r="D1032" s="551"/>
      <c r="E1032" s="618"/>
      <c r="F1032" s="333"/>
      <c r="G1032" s="48"/>
      <c r="H1032" s="337"/>
      <c r="I1032" s="255"/>
      <c r="J1032" s="30"/>
      <c r="K1032" s="30"/>
      <c r="L1032" s="62"/>
      <c r="M1032" s="27"/>
    </row>
    <row r="1033" spans="1:13" ht="15" x14ac:dyDescent="0.25">
      <c r="B1033" s="50"/>
      <c r="D1033" s="550"/>
      <c r="E1033" s="619"/>
      <c r="F1033" s="462"/>
      <c r="G1033" s="351"/>
      <c r="H1033" s="495"/>
      <c r="I1033" s="418" t="s">
        <v>237</v>
      </c>
      <c r="J1033" s="419"/>
      <c r="K1033" s="517"/>
      <c r="L1033" s="353"/>
    </row>
    <row r="1034" spans="1:13" ht="15" x14ac:dyDescent="0.25">
      <c r="A1034" s="768"/>
      <c r="B1034" s="703"/>
      <c r="D1034" s="550"/>
      <c r="E1034" s="619" t="s">
        <v>252</v>
      </c>
      <c r="F1034" s="462"/>
      <c r="G1034" s="351"/>
      <c r="H1034" s="495"/>
      <c r="I1034" s="420" t="s">
        <v>636</v>
      </c>
      <c r="J1034" s="421"/>
      <c r="K1034" s="509"/>
      <c r="L1034" s="422"/>
    </row>
    <row r="1035" spans="1:13" x14ac:dyDescent="0.2">
      <c r="B1035" s="50"/>
      <c r="D1035" s="550"/>
      <c r="E1035" s="618"/>
      <c r="F1035" s="333"/>
      <c r="G1035" s="343"/>
      <c r="H1035" s="334"/>
      <c r="I1035" s="288"/>
      <c r="J1035" s="32"/>
      <c r="K1035" s="30"/>
      <c r="L1035" s="62"/>
    </row>
    <row r="1036" spans="1:13" x14ac:dyDescent="0.2">
      <c r="B1036" s="50"/>
      <c r="D1036" s="550"/>
      <c r="E1036" s="618"/>
      <c r="F1036" s="333">
        <v>196</v>
      </c>
      <c r="G1036" s="48"/>
      <c r="H1036" s="333">
        <v>424</v>
      </c>
      <c r="I1036" s="292" t="s">
        <v>655</v>
      </c>
      <c r="J1036" s="60">
        <v>177197984</v>
      </c>
      <c r="K1036" s="60"/>
      <c r="L1036" s="60">
        <f>SUM(J1036+K1036)</f>
        <v>177197984</v>
      </c>
    </row>
    <row r="1037" spans="1:13" x14ac:dyDescent="0.2">
      <c r="B1037" s="50"/>
      <c r="D1037" s="550"/>
      <c r="E1037" s="618"/>
      <c r="F1037" s="333">
        <v>197</v>
      </c>
      <c r="G1037" s="48"/>
      <c r="H1037" s="333">
        <v>451</v>
      </c>
      <c r="I1037" s="289" t="s">
        <v>658</v>
      </c>
      <c r="J1037" s="60">
        <v>13845000</v>
      </c>
      <c r="K1037" s="60"/>
      <c r="L1037" s="60">
        <f>SUM(J1037+K1037)</f>
        <v>13845000</v>
      </c>
    </row>
    <row r="1038" spans="1:13" x14ac:dyDescent="0.2">
      <c r="B1038" s="50"/>
      <c r="D1038" s="550"/>
      <c r="E1038" s="618"/>
      <c r="F1038" s="333"/>
      <c r="G1038" s="56" t="s">
        <v>37</v>
      </c>
      <c r="H1038" s="335"/>
      <c r="I1038" s="242" t="s">
        <v>38</v>
      </c>
      <c r="J1038" s="60">
        <f>SUM(J1036:J1037)</f>
        <v>191042984</v>
      </c>
      <c r="K1038" s="61"/>
      <c r="L1038" s="60">
        <f>SUM(J1038+K1038)</f>
        <v>191042984</v>
      </c>
    </row>
    <row r="1039" spans="1:13" x14ac:dyDescent="0.2">
      <c r="B1039" s="50"/>
      <c r="D1039" s="550"/>
      <c r="E1039" s="618"/>
      <c r="F1039" s="333"/>
      <c r="G1039" s="48"/>
      <c r="H1039" s="334"/>
      <c r="I1039" s="251" t="s">
        <v>610</v>
      </c>
      <c r="J1039" s="61">
        <f>SUM(J1038)</f>
        <v>191042984</v>
      </c>
      <c r="K1039" s="61"/>
      <c r="L1039" s="61">
        <f t="shared" ref="L1039" si="54">SUM(L1038)</f>
        <v>191042984</v>
      </c>
    </row>
    <row r="1040" spans="1:13" x14ac:dyDescent="0.2">
      <c r="B1040" s="50"/>
      <c r="C1040" s="534"/>
      <c r="D1040" s="534"/>
      <c r="E1040" s="623"/>
      <c r="F1040" s="333"/>
      <c r="G1040" s="252"/>
      <c r="H1040" s="334"/>
      <c r="I1040" s="271"/>
      <c r="J1040" s="30"/>
      <c r="K1040" s="30"/>
      <c r="L1040" s="62"/>
    </row>
    <row r="1041" spans="2:12" x14ac:dyDescent="0.2">
      <c r="B1041" s="50"/>
      <c r="C1041" s="50">
        <v>620</v>
      </c>
      <c r="D1041" s="551"/>
      <c r="E1041" s="618"/>
      <c r="F1041" s="333"/>
      <c r="G1041" s="48"/>
      <c r="H1041" s="334"/>
      <c r="I1041" s="309" t="s">
        <v>105</v>
      </c>
      <c r="J1041" s="348"/>
      <c r="K1041" s="348"/>
      <c r="L1041" s="58"/>
    </row>
    <row r="1042" spans="2:12" x14ac:dyDescent="0.2">
      <c r="B1042" s="50"/>
      <c r="D1042" s="551"/>
      <c r="E1042" s="618"/>
      <c r="F1042" s="333"/>
      <c r="G1042" s="48"/>
      <c r="H1042" s="334"/>
      <c r="I1042" s="255"/>
      <c r="J1042" s="30"/>
      <c r="K1042" s="30"/>
      <c r="L1042" s="62"/>
    </row>
    <row r="1043" spans="2:12" ht="23.25" customHeight="1" x14ac:dyDescent="0.2">
      <c r="B1043" s="50"/>
      <c r="D1043" s="765"/>
      <c r="E1043" s="620" t="s">
        <v>251</v>
      </c>
      <c r="F1043" s="413"/>
      <c r="G1043" s="356"/>
      <c r="H1043" s="415"/>
      <c r="I1043" s="358" t="s">
        <v>862</v>
      </c>
      <c r="J1043" s="247"/>
      <c r="K1043" s="247"/>
      <c r="L1043" s="248"/>
    </row>
    <row r="1044" spans="2:12" ht="23.25" customHeight="1" x14ac:dyDescent="0.2">
      <c r="B1044" s="50"/>
      <c r="D1044" s="765"/>
      <c r="E1044" s="621"/>
      <c r="F1044" s="941" t="s">
        <v>994</v>
      </c>
      <c r="G1044" s="942"/>
      <c r="H1044" s="943" t="s">
        <v>46</v>
      </c>
      <c r="I1044" s="958" t="s">
        <v>10</v>
      </c>
      <c r="J1044" s="968">
        <v>400000</v>
      </c>
      <c r="K1044" s="969"/>
      <c r="L1044" s="947">
        <f>SUM(J1044:K1044)</f>
        <v>400000</v>
      </c>
    </row>
    <row r="1045" spans="2:12" x14ac:dyDescent="0.2">
      <c r="B1045" s="50"/>
      <c r="D1045" s="765"/>
      <c r="E1045" s="618"/>
      <c r="F1045" s="333">
        <v>198</v>
      </c>
      <c r="G1045" s="48"/>
      <c r="H1045" s="334" t="s">
        <v>270</v>
      </c>
      <c r="I1045" s="242" t="s">
        <v>20</v>
      </c>
      <c r="J1045" s="60">
        <v>77520000</v>
      </c>
      <c r="K1045" s="60"/>
      <c r="L1045" s="60">
        <f>SUM(J1045:K1045)</f>
        <v>77520000</v>
      </c>
    </row>
    <row r="1046" spans="2:12" x14ac:dyDescent="0.2">
      <c r="B1046" s="50"/>
      <c r="D1046" s="765"/>
      <c r="E1046" s="618"/>
      <c r="F1046" s="333"/>
      <c r="G1046" s="56" t="s">
        <v>37</v>
      </c>
      <c r="H1046" s="334"/>
      <c r="I1046" s="242" t="s">
        <v>38</v>
      </c>
      <c r="J1046" s="60">
        <f>SUM(J1044:J1045)</f>
        <v>77920000</v>
      </c>
      <c r="K1046" s="60"/>
      <c r="L1046" s="60">
        <f t="shared" ref="L1046" si="55">SUM(L1044:L1045)</f>
        <v>77920000</v>
      </c>
    </row>
    <row r="1047" spans="2:12" ht="15" x14ac:dyDescent="0.25">
      <c r="B1047" s="50"/>
      <c r="D1047" s="550"/>
      <c r="E1047" s="618"/>
      <c r="F1047" s="333"/>
      <c r="G1047" s="48"/>
      <c r="H1047" s="337"/>
      <c r="I1047" s="251" t="s">
        <v>710</v>
      </c>
      <c r="J1047" s="61">
        <f>SUM(J1044:J1045)</f>
        <v>77920000</v>
      </c>
      <c r="K1047" s="61"/>
      <c r="L1047" s="61">
        <f t="shared" ref="L1047" si="56">SUM(L1044:L1045)</f>
        <v>77920000</v>
      </c>
    </row>
    <row r="1048" spans="2:12" ht="15" x14ac:dyDescent="0.25">
      <c r="B1048" s="50"/>
      <c r="D1048" s="550"/>
      <c r="E1048" s="618"/>
      <c r="F1048" s="333"/>
      <c r="G1048" s="48"/>
      <c r="H1048" s="337"/>
      <c r="I1048" s="26"/>
      <c r="J1048" s="246"/>
      <c r="K1048" s="30"/>
      <c r="L1048" s="62"/>
    </row>
    <row r="1049" spans="2:12" ht="22.5" x14ac:dyDescent="0.2">
      <c r="B1049" s="50"/>
      <c r="D1049" s="550"/>
      <c r="E1049" s="620" t="s">
        <v>251</v>
      </c>
      <c r="F1049" s="413"/>
      <c r="G1049" s="356"/>
      <c r="H1049" s="415"/>
      <c r="I1049" s="358" t="s">
        <v>860</v>
      </c>
      <c r="J1049" s="247"/>
      <c r="K1049" s="247"/>
      <c r="L1049" s="248"/>
    </row>
    <row r="1050" spans="2:12" x14ac:dyDescent="0.2">
      <c r="B1050" s="50"/>
      <c r="D1050" s="550"/>
      <c r="E1050" s="618"/>
      <c r="F1050" s="333">
        <v>199</v>
      </c>
      <c r="G1050" s="48"/>
      <c r="H1050" s="334" t="s">
        <v>270</v>
      </c>
      <c r="I1050" s="242" t="s">
        <v>20</v>
      </c>
      <c r="J1050" s="60">
        <v>2820000</v>
      </c>
      <c r="K1050" s="60"/>
      <c r="L1050" s="60">
        <f>SUM(J1050:K1050)</f>
        <v>2820000</v>
      </c>
    </row>
    <row r="1051" spans="2:12" x14ac:dyDescent="0.2">
      <c r="B1051" s="50"/>
      <c r="D1051" s="550"/>
      <c r="E1051" s="618"/>
      <c r="F1051" s="333"/>
      <c r="G1051" s="56" t="s">
        <v>37</v>
      </c>
      <c r="H1051" s="333"/>
      <c r="I1051" s="242" t="s">
        <v>38</v>
      </c>
      <c r="J1051" s="60">
        <f>SUM(J1053-J1052)</f>
        <v>2590000</v>
      </c>
      <c r="K1051" s="60"/>
      <c r="L1051" s="60">
        <f t="shared" ref="L1051:L1053" si="57">SUM(J1051:K1051)</f>
        <v>2590000</v>
      </c>
    </row>
    <row r="1052" spans="2:12" x14ac:dyDescent="0.2">
      <c r="B1052" s="50"/>
      <c r="D1052" s="550"/>
      <c r="E1052" s="618"/>
      <c r="F1052" s="333"/>
      <c r="G1052" s="56" t="s">
        <v>113</v>
      </c>
      <c r="H1052" s="334"/>
      <c r="I1052" s="292" t="s">
        <v>280</v>
      </c>
      <c r="J1052" s="60">
        <v>230000</v>
      </c>
      <c r="K1052" s="60"/>
      <c r="L1052" s="60">
        <f t="shared" si="57"/>
        <v>230000</v>
      </c>
    </row>
    <row r="1053" spans="2:12" x14ac:dyDescent="0.2">
      <c r="B1053" s="50"/>
      <c r="D1053" s="550"/>
      <c r="E1053" s="618"/>
      <c r="F1053" s="333"/>
      <c r="G1053" s="48"/>
      <c r="H1053" s="334"/>
      <c r="I1053" s="251" t="s">
        <v>710</v>
      </c>
      <c r="J1053" s="61">
        <f>SUM(J1050:J1050)</f>
        <v>2820000</v>
      </c>
      <c r="K1053" s="61"/>
      <c r="L1053" s="61">
        <f t="shared" si="57"/>
        <v>2820000</v>
      </c>
    </row>
    <row r="1054" spans="2:12" x14ac:dyDescent="0.2">
      <c r="B1054" s="50"/>
      <c r="D1054" s="550"/>
      <c r="E1054" s="618"/>
      <c r="F1054" s="333"/>
      <c r="G1054" s="48"/>
      <c r="H1054" s="334"/>
      <c r="I1054" s="769"/>
      <c r="J1054" s="81"/>
      <c r="K1054" s="81"/>
      <c r="L1054" s="282"/>
    </row>
    <row r="1055" spans="2:12" ht="22.5" x14ac:dyDescent="0.2">
      <c r="B1055" s="50"/>
      <c r="D1055" s="550"/>
      <c r="E1055" s="620" t="s">
        <v>251</v>
      </c>
      <c r="F1055" s="413"/>
      <c r="G1055" s="356"/>
      <c r="H1055" s="415"/>
      <c r="I1055" s="361" t="s">
        <v>859</v>
      </c>
      <c r="J1055" s="81"/>
      <c r="K1055" s="81"/>
      <c r="L1055" s="282"/>
    </row>
    <row r="1056" spans="2:12" x14ac:dyDescent="0.2">
      <c r="B1056" s="50"/>
      <c r="D1056" s="550"/>
      <c r="E1056" s="618"/>
      <c r="F1056" s="333">
        <v>200</v>
      </c>
      <c r="G1056" s="48"/>
      <c r="H1056" s="333">
        <v>511</v>
      </c>
      <c r="I1056" s="311" t="s">
        <v>20</v>
      </c>
      <c r="J1056" s="60">
        <v>3591606.84</v>
      </c>
      <c r="K1056" s="61"/>
      <c r="L1056" s="60">
        <f>SUM(J1056:K1056)</f>
        <v>3591606.84</v>
      </c>
    </row>
    <row r="1057" spans="2:12" x14ac:dyDescent="0.2">
      <c r="B1057" s="50"/>
      <c r="D1057" s="550"/>
      <c r="E1057" s="618"/>
      <c r="F1057" s="333"/>
      <c r="G1057" s="56" t="s">
        <v>37</v>
      </c>
      <c r="H1057" s="493"/>
      <c r="I1057" s="311" t="s">
        <v>38</v>
      </c>
      <c r="J1057" s="60">
        <f>SUM(J1056:J1056)</f>
        <v>3591606.84</v>
      </c>
      <c r="K1057" s="61"/>
      <c r="L1057" s="60">
        <f>SUM(J1057+K1057)</f>
        <v>3591606.84</v>
      </c>
    </row>
    <row r="1058" spans="2:12" ht="15" x14ac:dyDescent="0.25">
      <c r="B1058" s="50"/>
      <c r="D1058" s="550"/>
      <c r="E1058" s="618"/>
      <c r="F1058" s="333"/>
      <c r="G1058" s="48"/>
      <c r="H1058" s="347"/>
      <c r="I1058" s="251" t="s">
        <v>710</v>
      </c>
      <c r="J1058" s="61">
        <f>SUM(J1057)</f>
        <v>3591606.84</v>
      </c>
      <c r="K1058" s="61"/>
      <c r="L1058" s="61">
        <f>SUM(J1058+K1058)</f>
        <v>3591606.84</v>
      </c>
    </row>
    <row r="1059" spans="2:12" x14ac:dyDescent="0.2">
      <c r="B1059" s="50"/>
      <c r="D1059" s="550"/>
      <c r="E1059" s="618"/>
      <c r="F1059" s="333"/>
      <c r="G1059" s="48"/>
      <c r="H1059" s="334"/>
      <c r="I1059" s="18"/>
      <c r="J1059" s="30"/>
      <c r="K1059" s="30"/>
      <c r="L1059" s="62"/>
    </row>
    <row r="1060" spans="2:12" ht="22.5" x14ac:dyDescent="0.2">
      <c r="B1060" s="50"/>
      <c r="D1060" s="550"/>
      <c r="E1060" s="620" t="s">
        <v>251</v>
      </c>
      <c r="F1060" s="413"/>
      <c r="G1060" s="356"/>
      <c r="H1060" s="415"/>
      <c r="I1060" s="361" t="s">
        <v>861</v>
      </c>
      <c r="J1060" s="81"/>
      <c r="K1060" s="81"/>
      <c r="L1060" s="282"/>
    </row>
    <row r="1061" spans="2:12" x14ac:dyDescent="0.2">
      <c r="B1061" s="50"/>
      <c r="D1061" s="550"/>
      <c r="E1061" s="618"/>
      <c r="F1061" s="333">
        <v>201</v>
      </c>
      <c r="G1061" s="48"/>
      <c r="H1061" s="334" t="s">
        <v>270</v>
      </c>
      <c r="I1061" s="311" t="s">
        <v>20</v>
      </c>
      <c r="J1061" s="60">
        <v>10200000</v>
      </c>
      <c r="K1061" s="61"/>
      <c r="L1061" s="60">
        <f>SUM(J1061:K1061)</f>
        <v>10200000</v>
      </c>
    </row>
    <row r="1062" spans="2:12" x14ac:dyDescent="0.2">
      <c r="B1062" s="50"/>
      <c r="D1062" s="550"/>
      <c r="E1062" s="618"/>
      <c r="F1062" s="333"/>
      <c r="G1062" s="56" t="s">
        <v>37</v>
      </c>
      <c r="H1062" s="334"/>
      <c r="I1062" s="311" t="s">
        <v>38</v>
      </c>
      <c r="J1062" s="60">
        <f>SUM(J1061:J1061)</f>
        <v>10200000</v>
      </c>
      <c r="K1062" s="61"/>
      <c r="L1062" s="60">
        <f>SUM(J1062+K1062)</f>
        <v>10200000</v>
      </c>
    </row>
    <row r="1063" spans="2:12" ht="15" x14ac:dyDescent="0.25">
      <c r="B1063" s="50"/>
      <c r="D1063" s="550"/>
      <c r="E1063" s="618"/>
      <c r="F1063" s="333"/>
      <c r="G1063" s="48"/>
      <c r="H1063" s="337"/>
      <c r="I1063" s="251" t="s">
        <v>710</v>
      </c>
      <c r="J1063" s="61">
        <f>SUM(J1062)</f>
        <v>10200000</v>
      </c>
      <c r="K1063" s="61"/>
      <c r="L1063" s="61">
        <f>SUM(J1063+K1063)</f>
        <v>10200000</v>
      </c>
    </row>
    <row r="1064" spans="2:12" x14ac:dyDescent="0.2">
      <c r="B1064" s="50"/>
      <c r="D1064" s="550"/>
      <c r="E1064" s="618"/>
      <c r="F1064" s="333"/>
      <c r="G1064" s="48"/>
      <c r="H1064" s="334"/>
      <c r="I1064" s="18"/>
      <c r="J1064" s="30"/>
      <c r="K1064" s="30"/>
      <c r="L1064" s="62"/>
    </row>
    <row r="1065" spans="2:12" ht="33.75" x14ac:dyDescent="0.2">
      <c r="B1065" s="50"/>
      <c r="D1065" s="550"/>
      <c r="E1065" s="620" t="s">
        <v>251</v>
      </c>
      <c r="F1065" s="413"/>
      <c r="G1065" s="356"/>
      <c r="H1065" s="415"/>
      <c r="I1065" s="361" t="s">
        <v>966</v>
      </c>
      <c r="J1065" s="281"/>
      <c r="K1065" s="81"/>
      <c r="L1065" s="282"/>
    </row>
    <row r="1066" spans="2:12" x14ac:dyDescent="0.2">
      <c r="B1066" s="50"/>
      <c r="D1066" s="550"/>
      <c r="E1066" s="618"/>
      <c r="F1066" s="333">
        <v>202</v>
      </c>
      <c r="G1066" s="48"/>
      <c r="H1066" s="334" t="s">
        <v>270</v>
      </c>
      <c r="I1066" s="311" t="s">
        <v>20</v>
      </c>
      <c r="J1066" s="65">
        <v>14000000</v>
      </c>
      <c r="K1066" s="61"/>
      <c r="L1066" s="60">
        <f>SUM(J1066:K1066)</f>
        <v>14000000</v>
      </c>
    </row>
    <row r="1067" spans="2:12" x14ac:dyDescent="0.2">
      <c r="B1067" s="50"/>
      <c r="D1067" s="550"/>
      <c r="E1067" s="618"/>
      <c r="F1067" s="333"/>
      <c r="G1067" s="56" t="s">
        <v>37</v>
      </c>
      <c r="H1067" s="334"/>
      <c r="I1067" s="293" t="s">
        <v>38</v>
      </c>
      <c r="J1067" s="249">
        <f>SUM(J1066)</f>
        <v>14000000</v>
      </c>
      <c r="K1067" s="61"/>
      <c r="L1067" s="60">
        <f>SUM(J1066:K1066)</f>
        <v>14000000</v>
      </c>
    </row>
    <row r="1068" spans="2:12" ht="15" x14ac:dyDescent="0.25">
      <c r="B1068" s="50"/>
      <c r="D1068" s="550"/>
      <c r="E1068" s="618"/>
      <c r="F1068" s="333"/>
      <c r="G1068" s="48"/>
      <c r="H1068" s="337"/>
      <c r="I1068" s="251" t="s">
        <v>710</v>
      </c>
      <c r="J1068" s="57">
        <f>SUM(J1067)</f>
        <v>14000000</v>
      </c>
      <c r="K1068" s="61"/>
      <c r="L1068" s="61">
        <f>SUM(L1067)</f>
        <v>14000000</v>
      </c>
    </row>
    <row r="1069" spans="2:12" x14ac:dyDescent="0.2">
      <c r="B1069" s="50"/>
      <c r="D1069" s="550"/>
      <c r="E1069" s="618"/>
      <c r="F1069" s="333"/>
      <c r="G1069" s="48"/>
      <c r="H1069" s="334"/>
      <c r="I1069" s="18"/>
      <c r="J1069" s="246"/>
      <c r="K1069" s="30"/>
      <c r="L1069" s="62"/>
    </row>
    <row r="1070" spans="2:12" ht="22.5" customHeight="1" x14ac:dyDescent="0.2">
      <c r="B1070" s="50"/>
      <c r="D1070" s="550"/>
      <c r="E1070" s="620" t="s">
        <v>251</v>
      </c>
      <c r="F1070" s="413"/>
      <c r="G1070" s="356"/>
      <c r="H1070" s="415"/>
      <c r="I1070" s="361" t="s">
        <v>858</v>
      </c>
      <c r="J1070" s="281"/>
      <c r="K1070" s="81"/>
      <c r="L1070" s="282"/>
    </row>
    <row r="1071" spans="2:12" ht="14.25" customHeight="1" x14ac:dyDescent="0.2">
      <c r="B1071" s="50"/>
      <c r="D1071" s="550"/>
      <c r="E1071" s="618"/>
      <c r="F1071" s="333">
        <v>203</v>
      </c>
      <c r="G1071" s="48"/>
      <c r="H1071" s="334" t="s">
        <v>270</v>
      </c>
      <c r="I1071" s="242" t="s">
        <v>20</v>
      </c>
      <c r="J1071" s="65">
        <v>4380000</v>
      </c>
      <c r="K1071" s="61"/>
      <c r="L1071" s="60">
        <f>SUM(J1071:K1071)</f>
        <v>4380000</v>
      </c>
    </row>
    <row r="1072" spans="2:12" ht="22.5" customHeight="1" x14ac:dyDescent="0.2">
      <c r="B1072" s="50"/>
      <c r="D1072" s="550"/>
      <c r="E1072" s="618"/>
      <c r="F1072" s="333"/>
      <c r="G1072" s="56" t="s">
        <v>37</v>
      </c>
      <c r="H1072" s="334"/>
      <c r="I1072" s="242" t="s">
        <v>38</v>
      </c>
      <c r="J1072" s="65">
        <f>SUM(J1071:J1071)</f>
        <v>4380000</v>
      </c>
      <c r="K1072" s="61"/>
      <c r="L1072" s="60">
        <f>SUM(J1071:K1071)</f>
        <v>4380000</v>
      </c>
    </row>
    <row r="1073" spans="1:13" ht="24" customHeight="1" x14ac:dyDescent="0.2">
      <c r="B1073" s="50"/>
      <c r="D1073" s="550"/>
      <c r="E1073" s="618"/>
      <c r="F1073" s="333"/>
      <c r="G1073" s="48"/>
      <c r="H1073" s="335"/>
      <c r="I1073" s="251" t="s">
        <v>710</v>
      </c>
      <c r="J1073" s="57">
        <f>SUM(J1072)</f>
        <v>4380000</v>
      </c>
      <c r="K1073" s="61"/>
      <c r="L1073" s="61">
        <f>SUM(L1072)</f>
        <v>4380000</v>
      </c>
    </row>
    <row r="1074" spans="1:13" x14ac:dyDescent="0.2">
      <c r="B1074" s="50"/>
      <c r="D1074" s="550"/>
      <c r="E1074" s="618"/>
      <c r="F1074" s="333"/>
      <c r="G1074" s="48"/>
      <c r="H1074" s="335"/>
      <c r="I1074" s="26"/>
      <c r="J1074" s="246"/>
      <c r="K1074" s="30"/>
      <c r="L1074" s="62"/>
    </row>
    <row r="1075" spans="1:13" x14ac:dyDescent="0.2">
      <c r="A1075" s="551"/>
      <c r="B1075" s="50"/>
      <c r="D1075" s="50"/>
      <c r="E1075" s="620" t="s">
        <v>251</v>
      </c>
      <c r="F1075" s="413"/>
      <c r="G1075" s="356"/>
      <c r="H1075" s="415"/>
      <c r="I1075" s="423" t="s">
        <v>857</v>
      </c>
      <c r="J1075" s="283"/>
      <c r="K1075" s="348"/>
      <c r="L1075" s="58"/>
    </row>
    <row r="1076" spans="1:13" x14ac:dyDescent="0.2">
      <c r="B1076" s="50"/>
      <c r="D1076" s="550"/>
      <c r="E1076" s="618"/>
      <c r="F1076" s="333">
        <v>204</v>
      </c>
      <c r="G1076" s="48"/>
      <c r="H1076" s="334" t="s">
        <v>270</v>
      </c>
      <c r="I1076" s="311" t="s">
        <v>20</v>
      </c>
      <c r="J1076" s="65">
        <v>5000000</v>
      </c>
      <c r="K1076" s="60"/>
      <c r="L1076" s="60">
        <f>SUM(J1076:K1076)</f>
        <v>5000000</v>
      </c>
      <c r="M1076" s="202"/>
    </row>
    <row r="1077" spans="1:13" ht="15" x14ac:dyDescent="0.2">
      <c r="B1077" s="50"/>
      <c r="D1077" s="550"/>
      <c r="E1077" s="618"/>
      <c r="F1077" s="333"/>
      <c r="G1077" s="56" t="s">
        <v>37</v>
      </c>
      <c r="H1077" s="334"/>
      <c r="I1077" s="311" t="s">
        <v>38</v>
      </c>
      <c r="J1077" s="65">
        <f>SUM(J1079-J1078)</f>
        <v>2500000</v>
      </c>
      <c r="K1077" s="61"/>
      <c r="L1077" s="60">
        <f t="shared" ref="L1077:L1078" si="58">SUM(J1077:K1077)</f>
        <v>2500000</v>
      </c>
      <c r="M1077" s="214"/>
    </row>
    <row r="1078" spans="1:13" x14ac:dyDescent="0.2">
      <c r="B1078" s="50"/>
      <c r="D1078" s="550"/>
      <c r="E1078" s="618"/>
      <c r="F1078" s="333"/>
      <c r="G1078" s="56" t="s">
        <v>113</v>
      </c>
      <c r="H1078" s="334"/>
      <c r="I1078" s="311" t="s">
        <v>418</v>
      </c>
      <c r="J1078" s="65">
        <v>2500000</v>
      </c>
      <c r="K1078" s="61"/>
      <c r="L1078" s="60">
        <f t="shared" si="58"/>
        <v>2500000</v>
      </c>
      <c r="M1078" s="202"/>
    </row>
    <row r="1079" spans="1:13" ht="15" x14ac:dyDescent="0.25">
      <c r="B1079" s="50"/>
      <c r="D1079" s="550"/>
      <c r="E1079" s="618"/>
      <c r="F1079" s="333"/>
      <c r="G1079" s="48"/>
      <c r="H1079" s="337"/>
      <c r="I1079" s="322" t="s">
        <v>710</v>
      </c>
      <c r="J1079" s="57">
        <f>SUM(J1076)</f>
        <v>5000000</v>
      </c>
      <c r="K1079" s="61"/>
      <c r="L1079" s="61">
        <f>SUM(J1079:K1079)</f>
        <v>5000000</v>
      </c>
    </row>
    <row r="1080" spans="1:13" x14ac:dyDescent="0.2">
      <c r="B1080" s="50"/>
      <c r="D1080" s="550"/>
      <c r="E1080" s="618"/>
      <c r="F1080" s="333"/>
      <c r="G1080" s="48"/>
      <c r="H1080" s="334"/>
      <c r="I1080" s="26"/>
      <c r="J1080" s="246"/>
      <c r="K1080" s="30"/>
      <c r="L1080" s="62"/>
    </row>
    <row r="1081" spans="1:13" ht="22.5" x14ac:dyDescent="0.2">
      <c r="B1081" s="50"/>
      <c r="D1081" s="550"/>
      <c r="E1081" s="620" t="s">
        <v>251</v>
      </c>
      <c r="F1081" s="413"/>
      <c r="G1081" s="356"/>
      <c r="H1081" s="415"/>
      <c r="I1081" s="423" t="s">
        <v>856</v>
      </c>
      <c r="J1081" s="283"/>
      <c r="K1081" s="348"/>
      <c r="L1081" s="58"/>
    </row>
    <row r="1082" spans="1:13" x14ac:dyDescent="0.2">
      <c r="B1082" s="50"/>
      <c r="D1082" s="550"/>
      <c r="E1082" s="618"/>
      <c r="F1082" s="333">
        <v>205</v>
      </c>
      <c r="G1082" s="48"/>
      <c r="H1082" s="334" t="s">
        <v>46</v>
      </c>
      <c r="I1082" s="242" t="s">
        <v>10</v>
      </c>
      <c r="J1082" s="65">
        <v>4000000</v>
      </c>
      <c r="K1082" s="61"/>
      <c r="L1082" s="60">
        <f>SUM(J1082:K1082)</f>
        <v>4000000</v>
      </c>
    </row>
    <row r="1083" spans="1:13" x14ac:dyDescent="0.2">
      <c r="B1083" s="50"/>
      <c r="D1083" s="550"/>
      <c r="E1083" s="618"/>
      <c r="F1083" s="333"/>
      <c r="G1083" s="56" t="s">
        <v>37</v>
      </c>
      <c r="H1083" s="334"/>
      <c r="I1083" s="242" t="s">
        <v>38</v>
      </c>
      <c r="J1083" s="65">
        <f>SUM(J1082)</f>
        <v>4000000</v>
      </c>
      <c r="K1083" s="61"/>
      <c r="L1083" s="60">
        <f>SUM(J1082:K1082)</f>
        <v>4000000</v>
      </c>
    </row>
    <row r="1084" spans="1:13" ht="15" x14ac:dyDescent="0.25">
      <c r="B1084" s="50"/>
      <c r="D1084" s="550"/>
      <c r="E1084" s="618"/>
      <c r="F1084" s="333"/>
      <c r="G1084" s="48"/>
      <c r="H1084" s="337"/>
      <c r="I1084" s="251" t="s">
        <v>710</v>
      </c>
      <c r="J1084" s="57">
        <f>SUM(J1083)</f>
        <v>4000000</v>
      </c>
      <c r="K1084" s="61"/>
      <c r="L1084" s="61">
        <f>SUM(L1083)</f>
        <v>4000000</v>
      </c>
    </row>
    <row r="1085" spans="1:13" x14ac:dyDescent="0.2">
      <c r="B1085" s="50"/>
      <c r="D1085" s="550"/>
      <c r="E1085" s="618"/>
      <c r="F1085" s="333"/>
      <c r="G1085" s="48"/>
      <c r="H1085" s="334"/>
      <c r="I1085" s="18"/>
      <c r="J1085" s="246"/>
      <c r="K1085" s="30"/>
      <c r="L1085" s="62"/>
    </row>
    <row r="1086" spans="1:13" ht="22.5" x14ac:dyDescent="0.2">
      <c r="B1086" s="50"/>
      <c r="D1086" s="550"/>
      <c r="E1086" s="620" t="s">
        <v>251</v>
      </c>
      <c r="F1086" s="413"/>
      <c r="G1086" s="356"/>
      <c r="H1086" s="415"/>
      <c r="I1086" s="423" t="s">
        <v>855</v>
      </c>
      <c r="J1086" s="283"/>
      <c r="K1086" s="348"/>
      <c r="L1086" s="58"/>
    </row>
    <row r="1087" spans="1:13" x14ac:dyDescent="0.2">
      <c r="B1087" s="50"/>
      <c r="D1087" s="550"/>
      <c r="E1087" s="618"/>
      <c r="F1087" s="333">
        <v>206</v>
      </c>
      <c r="G1087" s="48"/>
      <c r="H1087" s="333">
        <v>424</v>
      </c>
      <c r="I1087" s="242" t="s">
        <v>10</v>
      </c>
      <c r="J1087" s="65">
        <v>600000</v>
      </c>
      <c r="K1087" s="61"/>
      <c r="L1087" s="60">
        <f>SUM(J1087:K1087)</f>
        <v>600000</v>
      </c>
    </row>
    <row r="1088" spans="1:13" x14ac:dyDescent="0.2">
      <c r="B1088" s="50"/>
      <c r="D1088" s="550"/>
      <c r="E1088" s="618"/>
      <c r="F1088" s="333"/>
      <c r="G1088" s="56" t="s">
        <v>37</v>
      </c>
      <c r="H1088" s="334"/>
      <c r="I1088" s="242" t="s">
        <v>38</v>
      </c>
      <c r="J1088" s="65">
        <f>SUM(J1087)</f>
        <v>600000</v>
      </c>
      <c r="K1088" s="61"/>
      <c r="L1088" s="60">
        <f>SUM(J1087:K1087)</f>
        <v>600000</v>
      </c>
    </row>
    <row r="1089" spans="2:12" x14ac:dyDescent="0.2">
      <c r="B1089" s="50"/>
      <c r="D1089" s="550"/>
      <c r="E1089" s="618"/>
      <c r="F1089" s="333"/>
      <c r="G1089" s="48"/>
      <c r="H1089" s="335"/>
      <c r="I1089" s="251" t="s">
        <v>710</v>
      </c>
      <c r="J1089" s="57">
        <f>SUM(J1088)</f>
        <v>600000</v>
      </c>
      <c r="K1089" s="61"/>
      <c r="L1089" s="61">
        <f>SUM(L1088)</f>
        <v>600000</v>
      </c>
    </row>
    <row r="1090" spans="2:12" x14ac:dyDescent="0.2">
      <c r="B1090" s="50"/>
      <c r="D1090" s="550"/>
      <c r="E1090" s="618"/>
      <c r="F1090" s="333"/>
      <c r="G1090" s="48"/>
      <c r="H1090" s="334"/>
      <c r="I1090" s="26"/>
      <c r="J1090" s="246"/>
      <c r="K1090" s="30"/>
      <c r="L1090" s="62"/>
    </row>
    <row r="1091" spans="2:12" ht="33.75" x14ac:dyDescent="0.2">
      <c r="B1091" s="50"/>
      <c r="D1091" s="550"/>
      <c r="E1091" s="620" t="s">
        <v>251</v>
      </c>
      <c r="F1091" s="413"/>
      <c r="G1091" s="356"/>
      <c r="H1091" s="415"/>
      <c r="I1091" s="423" t="s">
        <v>854</v>
      </c>
      <c r="J1091" s="283"/>
      <c r="K1091" s="348"/>
      <c r="L1091" s="58"/>
    </row>
    <row r="1092" spans="2:12" x14ac:dyDescent="0.2">
      <c r="B1092" s="50"/>
      <c r="D1092" s="550"/>
      <c r="E1092" s="618"/>
      <c r="F1092" s="333">
        <v>207</v>
      </c>
      <c r="G1092" s="48"/>
      <c r="H1092" s="333">
        <v>511</v>
      </c>
      <c r="I1092" s="242" t="s">
        <v>20</v>
      </c>
      <c r="J1092" s="65">
        <v>500000</v>
      </c>
      <c r="K1092" s="61"/>
      <c r="L1092" s="60">
        <f>SUM(J1092:K1092)</f>
        <v>500000</v>
      </c>
    </row>
    <row r="1093" spans="2:12" x14ac:dyDescent="0.2">
      <c r="B1093" s="50"/>
      <c r="D1093" s="550"/>
      <c r="E1093" s="618"/>
      <c r="F1093" s="333"/>
      <c r="G1093" s="56" t="s">
        <v>37</v>
      </c>
      <c r="H1093" s="334"/>
      <c r="I1093" s="242" t="s">
        <v>38</v>
      </c>
      <c r="J1093" s="65">
        <f>SUM(J1092)</f>
        <v>500000</v>
      </c>
      <c r="K1093" s="61"/>
      <c r="L1093" s="60">
        <f>SUM(J1092:K1092)</f>
        <v>500000</v>
      </c>
    </row>
    <row r="1094" spans="2:12" ht="15" x14ac:dyDescent="0.25">
      <c r="B1094" s="50"/>
      <c r="D1094" s="550"/>
      <c r="E1094" s="618"/>
      <c r="F1094" s="333"/>
      <c r="G1094" s="48"/>
      <c r="H1094" s="337"/>
      <c r="I1094" s="251" t="s">
        <v>710</v>
      </c>
      <c r="J1094" s="57">
        <f>SUM(J1093)</f>
        <v>500000</v>
      </c>
      <c r="K1094" s="61"/>
      <c r="L1094" s="61">
        <f>SUM(J1093:K1093)</f>
        <v>500000</v>
      </c>
    </row>
    <row r="1095" spans="2:12" x14ac:dyDescent="0.2">
      <c r="B1095" s="50"/>
      <c r="D1095" s="550"/>
      <c r="E1095" s="618"/>
      <c r="F1095" s="333"/>
      <c r="G1095" s="48"/>
      <c r="H1095" s="334"/>
      <c r="I1095" s="26"/>
      <c r="J1095" s="246"/>
      <c r="K1095" s="30"/>
      <c r="L1095" s="62"/>
    </row>
    <row r="1096" spans="2:12" ht="22.5" x14ac:dyDescent="0.2">
      <c r="B1096" s="50"/>
      <c r="D1096" s="550"/>
      <c r="E1096" s="620" t="s">
        <v>251</v>
      </c>
      <c r="F1096" s="413"/>
      <c r="G1096" s="356"/>
      <c r="H1096" s="415"/>
      <c r="I1096" s="423" t="s">
        <v>852</v>
      </c>
      <c r="J1096" s="283"/>
      <c r="K1096" s="348"/>
      <c r="L1096" s="58"/>
    </row>
    <row r="1097" spans="2:12" x14ac:dyDescent="0.2">
      <c r="B1097" s="50"/>
      <c r="D1097" s="550"/>
      <c r="E1097" s="618"/>
      <c r="F1097" s="333">
        <v>208</v>
      </c>
      <c r="G1097" s="48"/>
      <c r="H1097" s="333">
        <v>511</v>
      </c>
      <c r="I1097" s="242" t="s">
        <v>20</v>
      </c>
      <c r="J1097" s="65">
        <v>500000</v>
      </c>
      <c r="K1097" s="61"/>
      <c r="L1097" s="60">
        <f>SUM(J1097:K1097)</f>
        <v>500000</v>
      </c>
    </row>
    <row r="1098" spans="2:12" x14ac:dyDescent="0.2">
      <c r="B1098" s="50"/>
      <c r="D1098" s="550"/>
      <c r="E1098" s="618"/>
      <c r="F1098" s="333"/>
      <c r="G1098" s="56" t="s">
        <v>37</v>
      </c>
      <c r="H1098" s="334"/>
      <c r="I1098" s="242" t="s">
        <v>38</v>
      </c>
      <c r="J1098" s="65">
        <f>SUM(J1097)</f>
        <v>500000</v>
      </c>
      <c r="K1098" s="61"/>
      <c r="L1098" s="60">
        <f>SUM(J1097:K1097)</f>
        <v>500000</v>
      </c>
    </row>
    <row r="1099" spans="2:12" ht="15" x14ac:dyDescent="0.25">
      <c r="B1099" s="50"/>
      <c r="D1099" s="550"/>
      <c r="E1099" s="618"/>
      <c r="F1099" s="333"/>
      <c r="G1099" s="48"/>
      <c r="H1099" s="337"/>
      <c r="I1099" s="251" t="s">
        <v>704</v>
      </c>
      <c r="J1099" s="57">
        <f>SUM(J1098)</f>
        <v>500000</v>
      </c>
      <c r="K1099" s="61"/>
      <c r="L1099" s="61">
        <f>SUM(J1098:K1098)</f>
        <v>500000</v>
      </c>
    </row>
    <row r="1100" spans="2:12" x14ac:dyDescent="0.2">
      <c r="B1100" s="50"/>
      <c r="D1100" s="550"/>
      <c r="E1100" s="618"/>
      <c r="F1100" s="333"/>
      <c r="G1100" s="48"/>
      <c r="H1100" s="334"/>
      <c r="I1100" s="18"/>
      <c r="J1100" s="246"/>
      <c r="K1100" s="30"/>
      <c r="L1100" s="62"/>
    </row>
    <row r="1101" spans="2:12" ht="33.75" x14ac:dyDescent="0.2">
      <c r="B1101" s="50"/>
      <c r="D1101" s="550"/>
      <c r="E1101" s="620" t="s">
        <v>251</v>
      </c>
      <c r="F1101" s="413"/>
      <c r="G1101" s="356"/>
      <c r="H1101" s="415"/>
      <c r="I1101" s="423" t="s">
        <v>853</v>
      </c>
      <c r="J1101" s="283"/>
      <c r="K1101" s="348"/>
      <c r="L1101" s="58"/>
    </row>
    <row r="1102" spans="2:12" x14ac:dyDescent="0.2">
      <c r="B1102" s="50"/>
      <c r="D1102" s="550"/>
      <c r="E1102" s="618"/>
      <c r="F1102" s="333">
        <v>209</v>
      </c>
      <c r="G1102" s="48"/>
      <c r="H1102" s="333">
        <v>511</v>
      </c>
      <c r="I1102" s="242" t="s">
        <v>20</v>
      </c>
      <c r="J1102" s="65">
        <v>600000</v>
      </c>
      <c r="K1102" s="61"/>
      <c r="L1102" s="60">
        <f>SUM(J1102:K1102)</f>
        <v>600000</v>
      </c>
    </row>
    <row r="1103" spans="2:12" x14ac:dyDescent="0.2">
      <c r="B1103" s="50"/>
      <c r="D1103" s="550"/>
      <c r="E1103" s="618"/>
      <c r="F1103" s="333"/>
      <c r="G1103" s="56" t="s">
        <v>37</v>
      </c>
      <c r="H1103" s="334"/>
      <c r="I1103" s="242" t="s">
        <v>38</v>
      </c>
      <c r="J1103" s="65">
        <f>SUM(J1102)</f>
        <v>600000</v>
      </c>
      <c r="K1103" s="61"/>
      <c r="L1103" s="60">
        <f>SUM(J1102:K1102)</f>
        <v>600000</v>
      </c>
    </row>
    <row r="1104" spans="2:12" x14ac:dyDescent="0.2">
      <c r="B1104" s="50"/>
      <c r="D1104" s="550"/>
      <c r="E1104" s="618"/>
      <c r="F1104" s="333"/>
      <c r="G1104" s="48"/>
      <c r="H1104" s="335"/>
      <c r="I1104" s="251" t="s">
        <v>710</v>
      </c>
      <c r="J1104" s="57">
        <f>SUM(J1103)</f>
        <v>600000</v>
      </c>
      <c r="K1104" s="61"/>
      <c r="L1104" s="61">
        <f>SUM(J1103:K1103)</f>
        <v>600000</v>
      </c>
    </row>
    <row r="1105" spans="2:12" ht="15" x14ac:dyDescent="0.25">
      <c r="B1105" s="50"/>
      <c r="D1105" s="550"/>
      <c r="E1105" s="618"/>
      <c r="F1105" s="333"/>
      <c r="G1105" s="48"/>
      <c r="H1105" s="337"/>
      <c r="I1105" s="18"/>
      <c r="J1105" s="246"/>
      <c r="K1105" s="30"/>
      <c r="L1105" s="62"/>
    </row>
    <row r="1106" spans="2:12" x14ac:dyDescent="0.2">
      <c r="B1106" s="50"/>
      <c r="D1106" s="550"/>
      <c r="E1106" s="620" t="s">
        <v>251</v>
      </c>
      <c r="F1106" s="413"/>
      <c r="G1106" s="356"/>
      <c r="H1106" s="415"/>
      <c r="I1106" s="423" t="s">
        <v>965</v>
      </c>
      <c r="J1106" s="283"/>
      <c r="K1106" s="348"/>
      <c r="L1106" s="58"/>
    </row>
    <row r="1107" spans="2:12" x14ac:dyDescent="0.2">
      <c r="B1107" s="50"/>
      <c r="D1107" s="550"/>
      <c r="E1107" s="621"/>
      <c r="F1107" s="941" t="s">
        <v>993</v>
      </c>
      <c r="G1107" s="942"/>
      <c r="H1107" s="943" t="s">
        <v>46</v>
      </c>
      <c r="I1107" s="958" t="s">
        <v>10</v>
      </c>
      <c r="J1107" s="968">
        <v>200000</v>
      </c>
      <c r="K1107" s="969"/>
      <c r="L1107" s="947">
        <f>SUM(J1107:K1107)</f>
        <v>200000</v>
      </c>
    </row>
    <row r="1108" spans="2:12" x14ac:dyDescent="0.2">
      <c r="B1108" s="50"/>
      <c r="D1108" s="550"/>
      <c r="E1108" s="618"/>
      <c r="F1108" s="333">
        <v>210</v>
      </c>
      <c r="G1108" s="48"/>
      <c r="H1108" s="334" t="s">
        <v>270</v>
      </c>
      <c r="I1108" s="311" t="s">
        <v>20</v>
      </c>
      <c r="J1108" s="65">
        <v>53678924.399999999</v>
      </c>
      <c r="K1108" s="61"/>
      <c r="L1108" s="60">
        <f>SUM(J1108:K1108)</f>
        <v>53678924.399999999</v>
      </c>
    </row>
    <row r="1109" spans="2:12" x14ac:dyDescent="0.2">
      <c r="B1109" s="50"/>
      <c r="D1109" s="550"/>
      <c r="E1109" s="618"/>
      <c r="F1109" s="333"/>
      <c r="G1109" s="56" t="s">
        <v>37</v>
      </c>
      <c r="H1109" s="333"/>
      <c r="I1109" s="311" t="s">
        <v>38</v>
      </c>
      <c r="J1109" s="65">
        <f>SUM(J1111-J1110)</f>
        <v>27039462.199999999</v>
      </c>
      <c r="K1109" s="61"/>
      <c r="L1109" s="60">
        <f t="shared" ref="L1109:L1110" si="59">SUM(J1109:K1109)</f>
        <v>27039462.199999999</v>
      </c>
    </row>
    <row r="1110" spans="2:12" x14ac:dyDescent="0.2">
      <c r="B1110" s="50"/>
      <c r="D1110" s="550"/>
      <c r="E1110" s="618"/>
      <c r="F1110" s="333"/>
      <c r="G1110" s="56" t="s">
        <v>113</v>
      </c>
      <c r="H1110" s="334"/>
      <c r="I1110" s="311" t="s">
        <v>418</v>
      </c>
      <c r="J1110" s="65">
        <v>26839462.199999999</v>
      </c>
      <c r="K1110" s="61"/>
      <c r="L1110" s="60">
        <f t="shared" si="59"/>
        <v>26839462.199999999</v>
      </c>
    </row>
    <row r="1111" spans="2:12" ht="15" x14ac:dyDescent="0.25">
      <c r="B1111" s="50"/>
      <c r="D1111" s="550"/>
      <c r="E1111" s="618"/>
      <c r="F1111" s="333"/>
      <c r="G1111" s="48"/>
      <c r="H1111" s="337"/>
      <c r="I1111" s="322" t="s">
        <v>710</v>
      </c>
      <c r="J1111" s="57">
        <f>SUM(J1107:J1108)</f>
        <v>53878924.399999999</v>
      </c>
      <c r="K1111" s="61"/>
      <c r="L1111" s="61">
        <f>SUM(J1111:K1111)</f>
        <v>53878924.399999999</v>
      </c>
    </row>
    <row r="1112" spans="2:12" x14ac:dyDescent="0.2">
      <c r="B1112" s="50"/>
      <c r="D1112" s="550"/>
      <c r="E1112" s="618"/>
      <c r="F1112" s="333"/>
      <c r="G1112" s="48"/>
      <c r="H1112" s="334"/>
      <c r="I1112" s="18"/>
      <c r="J1112" s="286"/>
      <c r="K1112" s="30"/>
      <c r="L1112" s="62"/>
    </row>
    <row r="1113" spans="2:12" ht="21" customHeight="1" x14ac:dyDescent="0.2">
      <c r="B1113" s="50"/>
      <c r="D1113" s="550"/>
      <c r="E1113" s="620" t="s">
        <v>251</v>
      </c>
      <c r="F1113" s="413"/>
      <c r="G1113" s="356"/>
      <c r="H1113" s="415"/>
      <c r="I1113" s="423" t="s">
        <v>902</v>
      </c>
      <c r="J1113" s="283"/>
      <c r="K1113" s="348"/>
      <c r="L1113" s="58"/>
    </row>
    <row r="1114" spans="2:12" x14ac:dyDescent="0.2">
      <c r="B1114" s="50"/>
      <c r="D1114" s="550"/>
      <c r="E1114" s="618"/>
      <c r="F1114" s="333">
        <v>211</v>
      </c>
      <c r="G1114" s="48"/>
      <c r="H1114" s="333">
        <v>511</v>
      </c>
      <c r="I1114" s="311" t="s">
        <v>20</v>
      </c>
      <c r="J1114" s="65">
        <v>360000</v>
      </c>
      <c r="K1114" s="61"/>
      <c r="L1114" s="60">
        <f>SUM(J1114:K1114)</f>
        <v>360000</v>
      </c>
    </row>
    <row r="1115" spans="2:12" x14ac:dyDescent="0.2">
      <c r="B1115" s="50"/>
      <c r="D1115" s="550"/>
      <c r="E1115" s="618"/>
      <c r="F1115" s="333"/>
      <c r="G1115" s="56" t="s">
        <v>37</v>
      </c>
      <c r="H1115" s="334"/>
      <c r="I1115" s="311" t="s">
        <v>38</v>
      </c>
      <c r="J1115" s="65">
        <f>SUM(J1114)</f>
        <v>360000</v>
      </c>
      <c r="K1115" s="61"/>
      <c r="L1115" s="60">
        <f>SUM(J1114:K1114)</f>
        <v>360000</v>
      </c>
    </row>
    <row r="1116" spans="2:12" ht="15" x14ac:dyDescent="0.25">
      <c r="B1116" s="50"/>
      <c r="D1116" s="550"/>
      <c r="E1116" s="618"/>
      <c r="F1116" s="333"/>
      <c r="G1116" s="48"/>
      <c r="H1116" s="337"/>
      <c r="I1116" s="251" t="s">
        <v>710</v>
      </c>
      <c r="J1116" s="57">
        <f>SUM(J1115)</f>
        <v>360000</v>
      </c>
      <c r="K1116" s="61"/>
      <c r="L1116" s="61">
        <f>SUM(J1115:K1115)</f>
        <v>360000</v>
      </c>
    </row>
    <row r="1117" spans="2:12" x14ac:dyDescent="0.2">
      <c r="B1117" s="50"/>
      <c r="D1117" s="550"/>
      <c r="E1117" s="618"/>
      <c r="F1117" s="333"/>
      <c r="G1117" s="48"/>
      <c r="H1117" s="334"/>
      <c r="I1117" s="26"/>
      <c r="J1117" s="246"/>
      <c r="K1117" s="30"/>
      <c r="L1117" s="62"/>
    </row>
    <row r="1118" spans="2:12" ht="22.5" x14ac:dyDescent="0.2">
      <c r="B1118" s="50"/>
      <c r="D1118" s="550"/>
      <c r="E1118" s="620" t="s">
        <v>251</v>
      </c>
      <c r="F1118" s="413"/>
      <c r="G1118" s="356"/>
      <c r="H1118" s="415"/>
      <c r="I1118" s="361" t="s">
        <v>851</v>
      </c>
      <c r="J1118" s="281"/>
      <c r="K1118" s="81"/>
      <c r="L1118" s="282"/>
    </row>
    <row r="1119" spans="2:12" x14ac:dyDescent="0.2">
      <c r="B1119" s="50"/>
      <c r="D1119" s="550"/>
      <c r="E1119" s="621"/>
      <c r="F1119" s="941" t="s">
        <v>992</v>
      </c>
      <c r="G1119" s="942"/>
      <c r="H1119" s="943" t="s">
        <v>46</v>
      </c>
      <c r="I1119" s="958" t="s">
        <v>10</v>
      </c>
      <c r="J1119" s="968">
        <v>200000</v>
      </c>
      <c r="K1119" s="969"/>
      <c r="L1119" s="947">
        <f>SUM(J1119:K1119)</f>
        <v>200000</v>
      </c>
    </row>
    <row r="1120" spans="2:12" x14ac:dyDescent="0.2">
      <c r="B1120" s="50"/>
      <c r="D1120" s="550"/>
      <c r="E1120" s="618"/>
      <c r="F1120" s="333">
        <v>212</v>
      </c>
      <c r="G1120" s="48"/>
      <c r="H1120" s="333">
        <v>511</v>
      </c>
      <c r="I1120" s="242" t="s">
        <v>20</v>
      </c>
      <c r="J1120" s="65">
        <v>12250000</v>
      </c>
      <c r="K1120" s="60"/>
      <c r="L1120" s="60">
        <f>SUM(J1120:K1120)</f>
        <v>12250000</v>
      </c>
    </row>
    <row r="1121" spans="2:13" x14ac:dyDescent="0.2">
      <c r="B1121" s="50"/>
      <c r="D1121" s="550"/>
      <c r="E1121" s="618"/>
      <c r="F1121" s="333"/>
      <c r="G1121" s="56" t="s">
        <v>37</v>
      </c>
      <c r="H1121" s="334"/>
      <c r="I1121" s="242" t="s">
        <v>38</v>
      </c>
      <c r="J1121" s="65">
        <f>SUM(J1119:J1120)</f>
        <v>12450000</v>
      </c>
      <c r="K1121" s="61"/>
      <c r="L1121" s="60">
        <f>SUM(J1121:K1121)</f>
        <v>12450000</v>
      </c>
    </row>
    <row r="1122" spans="2:13" ht="15" x14ac:dyDescent="0.25">
      <c r="B1122" s="50"/>
      <c r="D1122" s="550"/>
      <c r="E1122" s="618"/>
      <c r="F1122" s="333"/>
      <c r="G1122" s="48"/>
      <c r="H1122" s="337"/>
      <c r="I1122" s="251" t="s">
        <v>710</v>
      </c>
      <c r="J1122" s="57">
        <f>SUM(J1121)</f>
        <v>12450000</v>
      </c>
      <c r="K1122" s="61"/>
      <c r="L1122" s="61">
        <f>SUM(J1121:K1121)</f>
        <v>12450000</v>
      </c>
    </row>
    <row r="1123" spans="2:13" x14ac:dyDescent="0.2">
      <c r="B1123" s="50"/>
      <c r="D1123" s="550"/>
      <c r="E1123" s="618"/>
      <c r="F1123" s="333"/>
      <c r="G1123" s="48"/>
      <c r="H1123" s="334"/>
      <c r="I1123" s="18"/>
      <c r="J1123" s="246"/>
      <c r="K1123" s="30"/>
      <c r="L1123" s="62"/>
    </row>
    <row r="1124" spans="2:13" ht="24" customHeight="1" x14ac:dyDescent="0.2">
      <c r="B1124" s="50"/>
      <c r="D1124" s="550"/>
      <c r="E1124" s="620" t="s">
        <v>251</v>
      </c>
      <c r="F1124" s="413"/>
      <c r="G1124" s="356"/>
      <c r="H1124" s="415"/>
      <c r="I1124" s="361" t="s">
        <v>850</v>
      </c>
      <c r="J1124" s="281"/>
      <c r="K1124" s="81"/>
      <c r="L1124" s="282"/>
    </row>
    <row r="1125" spans="2:13" ht="14.25" customHeight="1" x14ac:dyDescent="0.2">
      <c r="B1125" s="50"/>
      <c r="D1125" s="550"/>
      <c r="E1125" s="618"/>
      <c r="F1125" s="333">
        <v>213</v>
      </c>
      <c r="G1125" s="48"/>
      <c r="H1125" s="333">
        <v>511</v>
      </c>
      <c r="I1125" s="242" t="s">
        <v>20</v>
      </c>
      <c r="J1125" s="65">
        <v>20340000</v>
      </c>
      <c r="K1125" s="60"/>
      <c r="L1125" s="60">
        <f>SUM(J1125:K1125)</f>
        <v>20340000</v>
      </c>
    </row>
    <row r="1126" spans="2:13" ht="15" customHeight="1" x14ac:dyDescent="0.2">
      <c r="B1126" s="50"/>
      <c r="D1126" s="550"/>
      <c r="E1126" s="618"/>
      <c r="F1126" s="333"/>
      <c r="G1126" s="56" t="s">
        <v>37</v>
      </c>
      <c r="H1126" s="334"/>
      <c r="I1126" s="242" t="s">
        <v>38</v>
      </c>
      <c r="J1126" s="65">
        <f>SUM(J1125:J1125)</f>
        <v>20340000</v>
      </c>
      <c r="K1126" s="61"/>
      <c r="L1126" s="60">
        <f>SUM(J1125:K1125)</f>
        <v>20340000</v>
      </c>
    </row>
    <row r="1127" spans="2:13" ht="14.25" customHeight="1" x14ac:dyDescent="0.25">
      <c r="B1127" s="50"/>
      <c r="D1127" s="550"/>
      <c r="E1127" s="618"/>
      <c r="F1127" s="333"/>
      <c r="G1127" s="48"/>
      <c r="H1127" s="337"/>
      <c r="I1127" s="251" t="s">
        <v>710</v>
      </c>
      <c r="J1127" s="57">
        <f>SUM(J1126)</f>
        <v>20340000</v>
      </c>
      <c r="K1127" s="61"/>
      <c r="L1127" s="61">
        <f>SUM(J1126:K1126)</f>
        <v>20340000</v>
      </c>
    </row>
    <row r="1128" spans="2:13" ht="21" customHeight="1" x14ac:dyDescent="0.2">
      <c r="B1128" s="50"/>
      <c r="D1128" s="550"/>
      <c r="E1128" s="618"/>
      <c r="F1128" s="333"/>
      <c r="G1128" s="48"/>
      <c r="H1128" s="334"/>
      <c r="I1128" s="18"/>
      <c r="J1128" s="246"/>
      <c r="K1128" s="30"/>
      <c r="L1128" s="62"/>
    </row>
    <row r="1129" spans="2:13" ht="33.75" x14ac:dyDescent="0.2">
      <c r="B1129" s="50"/>
      <c r="D1129" s="550"/>
      <c r="E1129" s="620" t="s">
        <v>251</v>
      </c>
      <c r="F1129" s="413"/>
      <c r="G1129" s="356"/>
      <c r="H1129" s="415"/>
      <c r="I1129" s="361" t="s">
        <v>848</v>
      </c>
      <c r="J1129" s="281"/>
      <c r="K1129" s="81"/>
      <c r="L1129" s="282"/>
      <c r="M1129" s="214"/>
    </row>
    <row r="1130" spans="2:13" ht="15" x14ac:dyDescent="0.2">
      <c r="B1130" s="50"/>
      <c r="D1130" s="550"/>
      <c r="E1130" s="618"/>
      <c r="F1130" s="333">
        <v>214</v>
      </c>
      <c r="G1130" s="48"/>
      <c r="H1130" s="333">
        <v>511</v>
      </c>
      <c r="I1130" s="242" t="s">
        <v>20</v>
      </c>
      <c r="J1130" s="65">
        <v>4200000</v>
      </c>
      <c r="K1130" s="60"/>
      <c r="L1130" s="60">
        <f>SUM(J1130:K1130)</f>
        <v>4200000</v>
      </c>
      <c r="M1130" s="214"/>
    </row>
    <row r="1131" spans="2:13" x14ac:dyDescent="0.2">
      <c r="B1131" s="50"/>
      <c r="D1131" s="550"/>
      <c r="E1131" s="618"/>
      <c r="F1131" s="333"/>
      <c r="G1131" s="56" t="s">
        <v>37</v>
      </c>
      <c r="H1131" s="334"/>
      <c r="I1131" s="242" t="s">
        <v>38</v>
      </c>
      <c r="J1131" s="65">
        <f>SUM(J1130:J1130)</f>
        <v>4200000</v>
      </c>
      <c r="K1131" s="61"/>
      <c r="L1131" s="60">
        <f>SUM(J1130:K1130)</f>
        <v>4200000</v>
      </c>
    </row>
    <row r="1132" spans="2:13" ht="15" x14ac:dyDescent="0.25">
      <c r="B1132" s="50"/>
      <c r="D1132" s="550"/>
      <c r="E1132" s="618"/>
      <c r="F1132" s="333"/>
      <c r="G1132" s="48"/>
      <c r="H1132" s="337"/>
      <c r="I1132" s="251" t="s">
        <v>710</v>
      </c>
      <c r="J1132" s="57">
        <f>SUM(J1131)</f>
        <v>4200000</v>
      </c>
      <c r="K1132" s="61"/>
      <c r="L1132" s="61">
        <f>SUM(J1131:K1131)</f>
        <v>4200000</v>
      </c>
    </row>
    <row r="1133" spans="2:13" x14ac:dyDescent="0.2">
      <c r="B1133" s="50"/>
      <c r="D1133" s="550"/>
      <c r="E1133" s="618"/>
      <c r="F1133" s="333"/>
      <c r="G1133" s="48"/>
      <c r="H1133" s="334"/>
      <c r="I1133" s="18"/>
      <c r="J1133" s="246"/>
      <c r="K1133" s="30"/>
      <c r="L1133" s="62"/>
    </row>
    <row r="1134" spans="2:13" ht="22.5" x14ac:dyDescent="0.2">
      <c r="B1134" s="50"/>
      <c r="D1134" s="550"/>
      <c r="E1134" s="620" t="s">
        <v>251</v>
      </c>
      <c r="F1134" s="413"/>
      <c r="G1134" s="356"/>
      <c r="H1134" s="415"/>
      <c r="I1134" s="361" t="s">
        <v>849</v>
      </c>
      <c r="J1134" s="281"/>
      <c r="K1134" s="81"/>
      <c r="L1134" s="282"/>
    </row>
    <row r="1135" spans="2:13" x14ac:dyDescent="0.2">
      <c r="B1135" s="50"/>
      <c r="D1135" s="550"/>
      <c r="E1135" s="621"/>
      <c r="F1135" s="941" t="s">
        <v>991</v>
      </c>
      <c r="G1135" s="942"/>
      <c r="H1135" s="943" t="s">
        <v>46</v>
      </c>
      <c r="I1135" s="958" t="s">
        <v>10</v>
      </c>
      <c r="J1135" s="968">
        <v>200000</v>
      </c>
      <c r="K1135" s="969"/>
      <c r="L1135" s="947">
        <f>SUM(J1135:K1135)</f>
        <v>200000</v>
      </c>
    </row>
    <row r="1136" spans="2:13" ht="26.25" customHeight="1" x14ac:dyDescent="0.2">
      <c r="B1136" s="50"/>
      <c r="D1136" s="550"/>
      <c r="E1136" s="618"/>
      <c r="F1136" s="333">
        <v>215</v>
      </c>
      <c r="G1136" s="48"/>
      <c r="H1136" s="333">
        <v>511</v>
      </c>
      <c r="I1136" s="242" t="s">
        <v>20</v>
      </c>
      <c r="J1136" s="65">
        <v>15300000</v>
      </c>
      <c r="K1136" s="60"/>
      <c r="L1136" s="60">
        <f>SUM(J1136:K1136)</f>
        <v>15300000</v>
      </c>
    </row>
    <row r="1137" spans="2:12" x14ac:dyDescent="0.2">
      <c r="B1137" s="50"/>
      <c r="D1137" s="550"/>
      <c r="E1137" s="618"/>
      <c r="F1137" s="333"/>
      <c r="G1137" s="56" t="s">
        <v>37</v>
      </c>
      <c r="H1137" s="334"/>
      <c r="I1137" s="242" t="s">
        <v>38</v>
      </c>
      <c r="J1137" s="65">
        <f>SUM(J1135:J1136)</f>
        <v>15500000</v>
      </c>
      <c r="K1137" s="61"/>
      <c r="L1137" s="60">
        <f>SUM(J1137:K1137)</f>
        <v>15500000</v>
      </c>
    </row>
    <row r="1138" spans="2:12" ht="15" x14ac:dyDescent="0.25">
      <c r="B1138" s="50"/>
      <c r="D1138" s="550"/>
      <c r="E1138" s="618"/>
      <c r="F1138" s="333"/>
      <c r="G1138" s="48"/>
      <c r="H1138" s="337"/>
      <c r="I1138" s="251" t="s">
        <v>710</v>
      </c>
      <c r="J1138" s="57">
        <f>SUM(J1137)</f>
        <v>15500000</v>
      </c>
      <c r="K1138" s="61"/>
      <c r="L1138" s="61">
        <f>SUM(J1137:K1137)</f>
        <v>15500000</v>
      </c>
    </row>
    <row r="1139" spans="2:12" x14ac:dyDescent="0.2">
      <c r="B1139" s="50"/>
      <c r="D1139" s="550"/>
      <c r="E1139" s="618"/>
      <c r="F1139" s="333"/>
      <c r="G1139" s="48"/>
      <c r="H1139" s="334"/>
      <c r="I1139" s="26"/>
      <c r="J1139" s="246"/>
      <c r="K1139" s="30"/>
      <c r="L1139" s="62"/>
    </row>
    <row r="1140" spans="2:12" ht="45" x14ac:dyDescent="0.2">
      <c r="B1140" s="50"/>
      <c r="D1140" s="550"/>
      <c r="E1140" s="620" t="s">
        <v>251</v>
      </c>
      <c r="F1140" s="413"/>
      <c r="G1140" s="356"/>
      <c r="H1140" s="415"/>
      <c r="I1140" s="361" t="s">
        <v>964</v>
      </c>
      <c r="J1140" s="281"/>
      <c r="K1140" s="81"/>
      <c r="L1140" s="282"/>
    </row>
    <row r="1141" spans="2:12" x14ac:dyDescent="0.2">
      <c r="B1141" s="50"/>
      <c r="D1141" s="550"/>
      <c r="E1141" s="618"/>
      <c r="F1141" s="333">
        <v>216</v>
      </c>
      <c r="G1141" s="48"/>
      <c r="H1141" s="333">
        <v>511</v>
      </c>
      <c r="I1141" s="242" t="s">
        <v>20</v>
      </c>
      <c r="J1141" s="65">
        <v>30757364.879999999</v>
      </c>
      <c r="K1141" s="60"/>
      <c r="L1141" s="60">
        <f>SUM(J1141:K1141)</f>
        <v>30757364.879999999</v>
      </c>
    </row>
    <row r="1142" spans="2:12" ht="13.5" customHeight="1" x14ac:dyDescent="0.2">
      <c r="B1142" s="50"/>
      <c r="D1142" s="550"/>
      <c r="E1142" s="618"/>
      <c r="F1142" s="333"/>
      <c r="G1142" s="56" t="s">
        <v>37</v>
      </c>
      <c r="H1142" s="334"/>
      <c r="I1142" s="242" t="s">
        <v>38</v>
      </c>
      <c r="J1142" s="65">
        <f>SUM(J1141:J1141)</f>
        <v>30757364.879999999</v>
      </c>
      <c r="K1142" s="61"/>
      <c r="L1142" s="60">
        <f>SUM(J1141:K1141)</f>
        <v>30757364.879999999</v>
      </c>
    </row>
    <row r="1143" spans="2:12" ht="15" x14ac:dyDescent="0.25">
      <c r="B1143" s="50"/>
      <c r="D1143" s="550"/>
      <c r="E1143" s="618"/>
      <c r="F1143" s="333"/>
      <c r="G1143" s="48"/>
      <c r="H1143" s="337"/>
      <c r="I1143" s="251" t="s">
        <v>710</v>
      </c>
      <c r="J1143" s="57">
        <f>SUM(J1142)</f>
        <v>30757364.879999999</v>
      </c>
      <c r="K1143" s="61"/>
      <c r="L1143" s="61">
        <f>SUM(J1142:K1142)</f>
        <v>30757364.879999999</v>
      </c>
    </row>
    <row r="1144" spans="2:12" x14ac:dyDescent="0.2">
      <c r="B1144" s="50"/>
      <c r="D1144" s="550"/>
      <c r="E1144" s="618"/>
      <c r="F1144" s="333"/>
      <c r="G1144" s="48"/>
      <c r="H1144" s="334"/>
      <c r="I1144" s="18"/>
      <c r="J1144" s="246"/>
      <c r="K1144" s="30"/>
      <c r="L1144" s="62"/>
    </row>
    <row r="1145" spans="2:12" ht="33.75" x14ac:dyDescent="0.2">
      <c r="B1145" s="50"/>
      <c r="D1145" s="550"/>
      <c r="E1145" s="620" t="s">
        <v>251</v>
      </c>
      <c r="F1145" s="413"/>
      <c r="G1145" s="356"/>
      <c r="H1145" s="415"/>
      <c r="I1145" s="361" t="s">
        <v>847</v>
      </c>
      <c r="J1145" s="281"/>
      <c r="K1145" s="81"/>
      <c r="L1145" s="282"/>
    </row>
    <row r="1146" spans="2:12" x14ac:dyDescent="0.2">
      <c r="B1146" s="50"/>
      <c r="D1146" s="550"/>
      <c r="E1146" s="618"/>
      <c r="F1146" s="333">
        <v>217</v>
      </c>
      <c r="G1146" s="48"/>
      <c r="H1146" s="334" t="s">
        <v>270</v>
      </c>
      <c r="I1146" s="242" t="s">
        <v>20</v>
      </c>
      <c r="J1146" s="65">
        <v>2060000</v>
      </c>
      <c r="K1146" s="60"/>
      <c r="L1146" s="60">
        <f>SUM(J1146:K1146)</f>
        <v>2060000</v>
      </c>
    </row>
    <row r="1147" spans="2:12" ht="14.25" customHeight="1" x14ac:dyDescent="0.2">
      <c r="B1147" s="50"/>
      <c r="D1147" s="550"/>
      <c r="E1147" s="618"/>
      <c r="F1147" s="333"/>
      <c r="G1147" s="56" t="s">
        <v>37</v>
      </c>
      <c r="H1147" s="333"/>
      <c r="I1147" s="242" t="s">
        <v>38</v>
      </c>
      <c r="J1147" s="65">
        <f>SUM(J1146:J1146)</f>
        <v>2060000</v>
      </c>
      <c r="K1147" s="61"/>
      <c r="L1147" s="60">
        <f>SUM(J1146:K1146)</f>
        <v>2060000</v>
      </c>
    </row>
    <row r="1148" spans="2:12" x14ac:dyDescent="0.2">
      <c r="B1148" s="50"/>
      <c r="D1148" s="550"/>
      <c r="E1148" s="618"/>
      <c r="F1148" s="333"/>
      <c r="G1148" s="48"/>
      <c r="H1148" s="334"/>
      <c r="I1148" s="251" t="s">
        <v>710</v>
      </c>
      <c r="J1148" s="57">
        <f>SUM(J1147)</f>
        <v>2060000</v>
      </c>
      <c r="K1148" s="61"/>
      <c r="L1148" s="61">
        <f>SUM(J1147:K1147)</f>
        <v>2060000</v>
      </c>
    </row>
    <row r="1149" spans="2:12" ht="15" x14ac:dyDescent="0.25">
      <c r="B1149" s="50"/>
      <c r="D1149" s="550"/>
      <c r="E1149" s="618"/>
      <c r="F1149" s="333"/>
      <c r="G1149" s="48"/>
      <c r="H1149" s="337"/>
      <c r="I1149" s="18"/>
      <c r="J1149" s="246"/>
      <c r="K1149" s="30"/>
      <c r="L1149" s="62"/>
    </row>
    <row r="1150" spans="2:12" x14ac:dyDescent="0.2">
      <c r="B1150" s="50"/>
      <c r="D1150" s="550"/>
      <c r="E1150" s="618"/>
      <c r="F1150" s="333"/>
      <c r="G1150" s="48"/>
      <c r="H1150" s="334"/>
      <c r="I1150" s="18"/>
      <c r="J1150" s="246"/>
      <c r="K1150" s="30"/>
      <c r="L1150" s="62"/>
    </row>
    <row r="1151" spans="2:12" ht="22.5" x14ac:dyDescent="0.2">
      <c r="B1151" s="50"/>
      <c r="D1151" s="550"/>
      <c r="E1151" s="620" t="s">
        <v>251</v>
      </c>
      <c r="F1151" s="413"/>
      <c r="G1151" s="356"/>
      <c r="H1151" s="415"/>
      <c r="I1151" s="361" t="s">
        <v>846</v>
      </c>
      <c r="J1151" s="281"/>
      <c r="K1151" s="81"/>
      <c r="L1151" s="282"/>
    </row>
    <row r="1152" spans="2:12" x14ac:dyDescent="0.2">
      <c r="B1152" s="50"/>
      <c r="D1152" s="550"/>
      <c r="E1152" s="618"/>
      <c r="F1152" s="333">
        <v>218</v>
      </c>
      <c r="G1152" s="48"/>
      <c r="H1152" s="333">
        <v>511</v>
      </c>
      <c r="I1152" s="242" t="s">
        <v>20</v>
      </c>
      <c r="J1152" s="65">
        <v>3480000</v>
      </c>
      <c r="K1152" s="60"/>
      <c r="L1152" s="60">
        <f>SUM(J1152:K1152)</f>
        <v>3480000</v>
      </c>
    </row>
    <row r="1153" spans="1:15" x14ac:dyDescent="0.2">
      <c r="B1153" s="50"/>
      <c r="D1153" s="550"/>
      <c r="E1153" s="618"/>
      <c r="F1153" s="333"/>
      <c r="G1153" s="56" t="s">
        <v>37</v>
      </c>
      <c r="H1153" s="334"/>
      <c r="I1153" s="242" t="s">
        <v>38</v>
      </c>
      <c r="J1153" s="65">
        <f>SUM(J1152:J1152)</f>
        <v>3480000</v>
      </c>
      <c r="K1153" s="61"/>
      <c r="L1153" s="60">
        <f>SUM(J1152:K1152)</f>
        <v>3480000</v>
      </c>
    </row>
    <row r="1154" spans="1:15" ht="15" x14ac:dyDescent="0.25">
      <c r="B1154" s="50"/>
      <c r="D1154" s="550"/>
      <c r="E1154" s="618"/>
      <c r="F1154" s="333"/>
      <c r="G1154" s="48"/>
      <c r="H1154" s="337"/>
      <c r="I1154" s="251" t="s">
        <v>710</v>
      </c>
      <c r="J1154" s="57">
        <f>SUM(J1153)</f>
        <v>3480000</v>
      </c>
      <c r="K1154" s="61"/>
      <c r="L1154" s="61">
        <f>SUM(J1153:K1153)</f>
        <v>3480000</v>
      </c>
    </row>
    <row r="1155" spans="1:15" x14ac:dyDescent="0.2">
      <c r="B1155" s="50"/>
      <c r="D1155" s="550"/>
      <c r="E1155" s="618"/>
      <c r="F1155" s="333"/>
      <c r="G1155" s="48"/>
      <c r="H1155" s="334"/>
      <c r="I1155" s="18"/>
      <c r="J1155" s="246"/>
      <c r="K1155" s="30"/>
      <c r="L1155" s="62"/>
    </row>
    <row r="1156" spans="1:15" ht="22.5" x14ac:dyDescent="0.2">
      <c r="B1156" s="50"/>
      <c r="D1156" s="550"/>
      <c r="E1156" s="620" t="s">
        <v>251</v>
      </c>
      <c r="F1156" s="413"/>
      <c r="G1156" s="356"/>
      <c r="H1156" s="415"/>
      <c r="I1156" s="423" t="s">
        <v>845</v>
      </c>
      <c r="J1156" s="283"/>
      <c r="K1156" s="348"/>
      <c r="L1156" s="58"/>
    </row>
    <row r="1157" spans="1:15" x14ac:dyDescent="0.2">
      <c r="B1157" s="50"/>
      <c r="D1157" s="550"/>
      <c r="E1157" s="618"/>
      <c r="F1157" s="333">
        <v>219</v>
      </c>
      <c r="G1157" s="48"/>
      <c r="H1157" s="333">
        <v>511</v>
      </c>
      <c r="I1157" s="242" t="s">
        <v>20</v>
      </c>
      <c r="J1157" s="65">
        <v>600000</v>
      </c>
      <c r="K1157" s="60"/>
      <c r="L1157" s="60">
        <f>SUM(J1157:K1157)</f>
        <v>600000</v>
      </c>
    </row>
    <row r="1158" spans="1:15" x14ac:dyDescent="0.2">
      <c r="B1158" s="50"/>
      <c r="D1158" s="550"/>
      <c r="E1158" s="618"/>
      <c r="F1158" s="333"/>
      <c r="G1158" s="56" t="s">
        <v>37</v>
      </c>
      <c r="H1158" s="334"/>
      <c r="I1158" s="242" t="s">
        <v>38</v>
      </c>
      <c r="J1158" s="65">
        <f>SUM(J1157)</f>
        <v>600000</v>
      </c>
      <c r="K1158" s="61"/>
      <c r="L1158" s="60">
        <f>SUM(J1157:K1157)</f>
        <v>600000</v>
      </c>
    </row>
    <row r="1159" spans="1:15" ht="15" x14ac:dyDescent="0.25">
      <c r="B1159" s="50"/>
      <c r="D1159" s="550"/>
      <c r="E1159" s="618"/>
      <c r="F1159" s="333"/>
      <c r="G1159" s="48"/>
      <c r="H1159" s="337"/>
      <c r="I1159" s="251" t="s">
        <v>710</v>
      </c>
      <c r="J1159" s="57">
        <f>SUM(J1158)</f>
        <v>600000</v>
      </c>
      <c r="K1159" s="61"/>
      <c r="L1159" s="61">
        <f>SUM(J1158:K1158)</f>
        <v>600000</v>
      </c>
    </row>
    <row r="1160" spans="1:15" x14ac:dyDescent="0.2">
      <c r="B1160" s="50"/>
      <c r="D1160" s="550"/>
      <c r="E1160" s="618"/>
      <c r="F1160" s="333"/>
      <c r="G1160" s="48"/>
      <c r="H1160" s="334"/>
      <c r="I1160" s="26"/>
      <c r="J1160" s="246"/>
      <c r="K1160" s="30"/>
      <c r="L1160" s="62"/>
      <c r="M1160" s="202"/>
    </row>
    <row r="1161" spans="1:15" ht="22.5" x14ac:dyDescent="0.2">
      <c r="B1161" s="50"/>
      <c r="D1161" s="550"/>
      <c r="E1161" s="620" t="s">
        <v>251</v>
      </c>
      <c r="F1161" s="413"/>
      <c r="G1161" s="356"/>
      <c r="H1161" s="415"/>
      <c r="I1161" s="423" t="s">
        <v>844</v>
      </c>
      <c r="J1161" s="283"/>
      <c r="K1161" s="348"/>
      <c r="L1161" s="58"/>
      <c r="M1161" s="202"/>
    </row>
    <row r="1162" spans="1:15" x14ac:dyDescent="0.2">
      <c r="B1162" s="50"/>
      <c r="D1162" s="550"/>
      <c r="E1162" s="618"/>
      <c r="F1162" s="333">
        <v>220</v>
      </c>
      <c r="G1162" s="48"/>
      <c r="H1162" s="333">
        <v>511</v>
      </c>
      <c r="I1162" s="242" t="s">
        <v>20</v>
      </c>
      <c r="J1162" s="65">
        <v>1000000</v>
      </c>
      <c r="K1162" s="60"/>
      <c r="L1162" s="60">
        <f>SUM(J1162:K1162)</f>
        <v>1000000</v>
      </c>
    </row>
    <row r="1163" spans="1:15" s="205" customFormat="1" x14ac:dyDescent="0.2">
      <c r="A1163" s="51"/>
      <c r="B1163" s="50"/>
      <c r="C1163" s="50"/>
      <c r="D1163" s="550"/>
      <c r="E1163" s="618"/>
      <c r="F1163" s="333"/>
      <c r="G1163" s="56" t="s">
        <v>37</v>
      </c>
      <c r="H1163" s="334"/>
      <c r="I1163" s="242" t="s">
        <v>38</v>
      </c>
      <c r="J1163" s="65">
        <f>SUM(J1162)</f>
        <v>1000000</v>
      </c>
      <c r="K1163" s="61"/>
      <c r="L1163" s="60">
        <f>SUM(J1162:K1162)</f>
        <v>1000000</v>
      </c>
      <c r="M1163" s="17"/>
      <c r="N1163" s="203"/>
      <c r="O1163" s="204"/>
    </row>
    <row r="1164" spans="1:15" s="208" customFormat="1" ht="15" x14ac:dyDescent="0.25">
      <c r="A1164" s="51"/>
      <c r="B1164" s="50"/>
      <c r="C1164" s="50"/>
      <c r="D1164" s="550"/>
      <c r="E1164" s="618"/>
      <c r="F1164" s="333"/>
      <c r="G1164" s="48"/>
      <c r="H1164" s="337"/>
      <c r="I1164" s="251" t="s">
        <v>710</v>
      </c>
      <c r="J1164" s="57">
        <f>SUM(J1163)</f>
        <v>1000000</v>
      </c>
      <c r="K1164" s="61"/>
      <c r="L1164" s="61">
        <f>SUM(J1163:K1163)</f>
        <v>1000000</v>
      </c>
      <c r="M1164" s="17"/>
      <c r="N1164" s="206"/>
      <c r="O1164" s="207"/>
    </row>
    <row r="1165" spans="1:15" x14ac:dyDescent="0.2">
      <c r="B1165" s="50"/>
      <c r="D1165" s="550"/>
      <c r="E1165" s="618"/>
      <c r="F1165" s="333"/>
      <c r="G1165" s="48"/>
      <c r="H1165" s="334"/>
      <c r="I1165" s="26"/>
      <c r="J1165" s="246"/>
      <c r="K1165" s="30"/>
      <c r="L1165" s="62"/>
    </row>
    <row r="1166" spans="1:15" ht="22.5" x14ac:dyDescent="0.2">
      <c r="B1166" s="50"/>
      <c r="D1166" s="550"/>
      <c r="E1166" s="620" t="s">
        <v>251</v>
      </c>
      <c r="F1166" s="413"/>
      <c r="G1166" s="356"/>
      <c r="H1166" s="415"/>
      <c r="I1166" s="423" t="s">
        <v>843</v>
      </c>
      <c r="J1166" s="283"/>
      <c r="K1166" s="348"/>
      <c r="L1166" s="58"/>
    </row>
    <row r="1167" spans="1:15" x14ac:dyDescent="0.2">
      <c r="B1167" s="50"/>
      <c r="D1167" s="550"/>
      <c r="E1167" s="618"/>
      <c r="F1167" s="333">
        <v>221</v>
      </c>
      <c r="G1167" s="48"/>
      <c r="H1167" s="333">
        <v>511</v>
      </c>
      <c r="I1167" s="242" t="s">
        <v>20</v>
      </c>
      <c r="J1167" s="65">
        <v>500000</v>
      </c>
      <c r="K1167" s="60"/>
      <c r="L1167" s="60">
        <f>SUM(J1167:K1167)</f>
        <v>500000</v>
      </c>
    </row>
    <row r="1168" spans="1:15" ht="14.25" customHeight="1" x14ac:dyDescent="0.2">
      <c r="B1168" s="50"/>
      <c r="D1168" s="550"/>
      <c r="E1168" s="618"/>
      <c r="F1168" s="333"/>
      <c r="G1168" s="56" t="s">
        <v>37</v>
      </c>
      <c r="H1168" s="334"/>
      <c r="I1168" s="242" t="s">
        <v>38</v>
      </c>
      <c r="J1168" s="65">
        <f>SUM(J1167)</f>
        <v>500000</v>
      </c>
      <c r="K1168" s="61"/>
      <c r="L1168" s="60">
        <f>SUM(J1167:K1167)</f>
        <v>500000</v>
      </c>
    </row>
    <row r="1169" spans="2:12" ht="15" x14ac:dyDescent="0.25">
      <c r="B1169" s="50"/>
      <c r="D1169" s="550"/>
      <c r="E1169" s="618"/>
      <c r="F1169" s="333"/>
      <c r="G1169" s="48"/>
      <c r="H1169" s="337"/>
      <c r="I1169" s="251" t="s">
        <v>710</v>
      </c>
      <c r="J1169" s="57">
        <f>SUM(J1168)</f>
        <v>500000</v>
      </c>
      <c r="K1169" s="61"/>
      <c r="L1169" s="61">
        <f>SUM(J1168:K1168)</f>
        <v>500000</v>
      </c>
    </row>
    <row r="1170" spans="2:12" x14ac:dyDescent="0.2">
      <c r="B1170" s="50"/>
      <c r="D1170" s="550"/>
      <c r="E1170" s="618"/>
      <c r="F1170" s="333"/>
      <c r="G1170" s="48"/>
      <c r="H1170" s="334"/>
      <c r="I1170" s="26"/>
      <c r="J1170" s="246"/>
      <c r="K1170" s="30"/>
      <c r="L1170" s="62"/>
    </row>
    <row r="1171" spans="2:12" ht="33.75" x14ac:dyDescent="0.2">
      <c r="B1171" s="50"/>
      <c r="D1171" s="550"/>
      <c r="E1171" s="620" t="s">
        <v>251</v>
      </c>
      <c r="F1171" s="413"/>
      <c r="G1171" s="356"/>
      <c r="H1171" s="415"/>
      <c r="I1171" s="423" t="s">
        <v>842</v>
      </c>
      <c r="J1171" s="283"/>
      <c r="K1171" s="348"/>
      <c r="L1171" s="58"/>
    </row>
    <row r="1172" spans="2:12" x14ac:dyDescent="0.2">
      <c r="B1172" s="50"/>
      <c r="D1172" s="550"/>
      <c r="E1172" s="618"/>
      <c r="F1172" s="333">
        <v>222</v>
      </c>
      <c r="G1172" s="48"/>
      <c r="H1172" s="333">
        <v>511</v>
      </c>
      <c r="I1172" s="242" t="s">
        <v>20</v>
      </c>
      <c r="J1172" s="65">
        <v>500000</v>
      </c>
      <c r="K1172" s="60"/>
      <c r="L1172" s="60">
        <f>SUM(J1172:K1172)</f>
        <v>500000</v>
      </c>
    </row>
    <row r="1173" spans="2:12" x14ac:dyDescent="0.2">
      <c r="B1173" s="50"/>
      <c r="D1173" s="550"/>
      <c r="E1173" s="618"/>
      <c r="F1173" s="333"/>
      <c r="G1173" s="56" t="s">
        <v>37</v>
      </c>
      <c r="H1173" s="334"/>
      <c r="I1173" s="242" t="s">
        <v>38</v>
      </c>
      <c r="J1173" s="65">
        <f>SUM(J1172)</f>
        <v>500000</v>
      </c>
      <c r="K1173" s="61"/>
      <c r="L1173" s="60">
        <f>SUM(J1172:K1172)</f>
        <v>500000</v>
      </c>
    </row>
    <row r="1174" spans="2:12" ht="14.25" customHeight="1" x14ac:dyDescent="0.25">
      <c r="B1174" s="50"/>
      <c r="D1174" s="550"/>
      <c r="E1174" s="618"/>
      <c r="F1174" s="333"/>
      <c r="G1174" s="48"/>
      <c r="H1174" s="337"/>
      <c r="I1174" s="251" t="s">
        <v>710</v>
      </c>
      <c r="J1174" s="57">
        <f>SUM(J1173)</f>
        <v>500000</v>
      </c>
      <c r="K1174" s="61"/>
      <c r="L1174" s="61">
        <f>SUM(J1173:K1173)</f>
        <v>500000</v>
      </c>
    </row>
    <row r="1175" spans="2:12" x14ac:dyDescent="0.2">
      <c r="B1175" s="50"/>
      <c r="D1175" s="550"/>
      <c r="E1175" s="618"/>
      <c r="F1175" s="333"/>
      <c r="G1175" s="48"/>
      <c r="H1175" s="334"/>
      <c r="I1175" s="26"/>
      <c r="J1175" s="246"/>
      <c r="K1175" s="30"/>
      <c r="L1175" s="62"/>
    </row>
    <row r="1176" spans="2:12" ht="25.5" customHeight="1" x14ac:dyDescent="0.2">
      <c r="B1176" s="50"/>
      <c r="D1176" s="550"/>
      <c r="E1176" s="620" t="s">
        <v>251</v>
      </c>
      <c r="F1176" s="413"/>
      <c r="G1176" s="356"/>
      <c r="H1176" s="415"/>
      <c r="I1176" s="361" t="s">
        <v>841</v>
      </c>
      <c r="J1176" s="281"/>
      <c r="K1176" s="81"/>
      <c r="L1176" s="282"/>
    </row>
    <row r="1177" spans="2:12" ht="15.75" customHeight="1" x14ac:dyDescent="0.2">
      <c r="B1177" s="50"/>
      <c r="D1177" s="550"/>
      <c r="E1177" s="618"/>
      <c r="F1177" s="333">
        <v>223</v>
      </c>
      <c r="G1177" s="48"/>
      <c r="H1177" s="333">
        <v>511</v>
      </c>
      <c r="I1177" s="311" t="s">
        <v>20</v>
      </c>
      <c r="J1177" s="65">
        <v>500000</v>
      </c>
      <c r="K1177" s="60"/>
      <c r="L1177" s="60">
        <f>SUM(J1177:K1177)</f>
        <v>500000</v>
      </c>
    </row>
    <row r="1178" spans="2:12" ht="16.5" customHeight="1" x14ac:dyDescent="0.2">
      <c r="B1178" s="50"/>
      <c r="D1178" s="550"/>
      <c r="E1178" s="618"/>
      <c r="F1178" s="333"/>
      <c r="G1178" s="56" t="s">
        <v>37</v>
      </c>
      <c r="H1178" s="334"/>
      <c r="I1178" s="242" t="s">
        <v>38</v>
      </c>
      <c r="J1178" s="65">
        <f>SUM(J1177)</f>
        <v>500000</v>
      </c>
      <c r="K1178" s="61"/>
      <c r="L1178" s="60">
        <f>SUM(J1177:K1177)</f>
        <v>500000</v>
      </c>
    </row>
    <row r="1179" spans="2:12" ht="20.25" customHeight="1" x14ac:dyDescent="0.25">
      <c r="B1179" s="50"/>
      <c r="D1179" s="550"/>
      <c r="E1179" s="618"/>
      <c r="F1179" s="333"/>
      <c r="G1179" s="48"/>
      <c r="H1179" s="337"/>
      <c r="I1179" s="251" t="s">
        <v>710</v>
      </c>
      <c r="J1179" s="57">
        <f>SUM(J1178)</f>
        <v>500000</v>
      </c>
      <c r="K1179" s="61"/>
      <c r="L1179" s="61">
        <f>SUM(J1178:K1178)</f>
        <v>500000</v>
      </c>
    </row>
    <row r="1180" spans="2:12" ht="18" customHeight="1" x14ac:dyDescent="0.2">
      <c r="B1180" s="50"/>
      <c r="D1180" s="550"/>
      <c r="E1180" s="618"/>
      <c r="F1180" s="333"/>
      <c r="G1180" s="48"/>
      <c r="H1180" s="334"/>
      <c r="I1180" s="26"/>
      <c r="J1180" s="246"/>
      <c r="K1180" s="30"/>
      <c r="L1180" s="62"/>
    </row>
    <row r="1181" spans="2:12" ht="35.25" customHeight="1" x14ac:dyDescent="0.2">
      <c r="B1181" s="50"/>
      <c r="D1181" s="550"/>
      <c r="E1181" s="620" t="s">
        <v>251</v>
      </c>
      <c r="F1181" s="413"/>
      <c r="G1181" s="356"/>
      <c r="H1181" s="415"/>
      <c r="I1181" s="423" t="s">
        <v>901</v>
      </c>
      <c r="J1181" s="283"/>
      <c r="K1181" s="348"/>
      <c r="L1181" s="58"/>
    </row>
    <row r="1182" spans="2:12" ht="21" customHeight="1" x14ac:dyDescent="0.2">
      <c r="B1182" s="50"/>
      <c r="D1182" s="550"/>
      <c r="E1182" s="618"/>
      <c r="F1182" s="333">
        <v>224</v>
      </c>
      <c r="G1182" s="48"/>
      <c r="H1182" s="333">
        <v>511</v>
      </c>
      <c r="I1182" s="242" t="s">
        <v>20</v>
      </c>
      <c r="J1182" s="65">
        <v>1000000</v>
      </c>
      <c r="K1182" s="60"/>
      <c r="L1182" s="60">
        <f>SUM(J1182:K1182)</f>
        <v>1000000</v>
      </c>
    </row>
    <row r="1183" spans="2:12" ht="16.5" customHeight="1" x14ac:dyDescent="0.2">
      <c r="B1183" s="50"/>
      <c r="D1183" s="550"/>
      <c r="E1183" s="618"/>
      <c r="F1183" s="333"/>
      <c r="G1183" s="56" t="s">
        <v>37</v>
      </c>
      <c r="H1183" s="334"/>
      <c r="I1183" s="242" t="s">
        <v>38</v>
      </c>
      <c r="J1183" s="65">
        <f>SUM(J1182)</f>
        <v>1000000</v>
      </c>
      <c r="K1183" s="61"/>
      <c r="L1183" s="60">
        <f>SUM(J1182:K1182)</f>
        <v>1000000</v>
      </c>
    </row>
    <row r="1184" spans="2:12" ht="15" customHeight="1" x14ac:dyDescent="0.2">
      <c r="B1184" s="50"/>
      <c r="D1184" s="550"/>
      <c r="E1184" s="618"/>
      <c r="F1184" s="333"/>
      <c r="G1184" s="48"/>
      <c r="H1184" s="334"/>
      <c r="I1184" s="251" t="s">
        <v>710</v>
      </c>
      <c r="J1184" s="57">
        <f>SUM(J1183)</f>
        <v>1000000</v>
      </c>
      <c r="K1184" s="61"/>
      <c r="L1184" s="61">
        <f>SUM(J1183:K1183)</f>
        <v>1000000</v>
      </c>
    </row>
    <row r="1185" spans="1:15" ht="17.25" customHeight="1" x14ac:dyDescent="0.2">
      <c r="B1185" s="50"/>
      <c r="D1185" s="550"/>
      <c r="E1185" s="618"/>
      <c r="F1185" s="333"/>
      <c r="G1185" s="48"/>
      <c r="H1185" s="334"/>
      <c r="I1185" s="26"/>
      <c r="J1185" s="246"/>
      <c r="K1185" s="30"/>
      <c r="L1185" s="62"/>
    </row>
    <row r="1186" spans="1:15" x14ac:dyDescent="0.2">
      <c r="B1186" s="50"/>
      <c r="D1186" s="550"/>
      <c r="E1186" s="620" t="s">
        <v>251</v>
      </c>
      <c r="F1186" s="413"/>
      <c r="G1186" s="356"/>
      <c r="H1186" s="415"/>
      <c r="I1186" s="423" t="s">
        <v>773</v>
      </c>
      <c r="J1186" s="283"/>
      <c r="K1186" s="348"/>
      <c r="L1186" s="58"/>
      <c r="M1186" s="201"/>
    </row>
    <row r="1187" spans="1:15" x14ac:dyDescent="0.2">
      <c r="B1187" s="50"/>
      <c r="D1187" s="550"/>
      <c r="E1187" s="618"/>
      <c r="F1187" s="333">
        <v>225</v>
      </c>
      <c r="G1187" s="48"/>
      <c r="H1187" s="333">
        <v>513</v>
      </c>
      <c r="I1187" s="242" t="s">
        <v>22</v>
      </c>
      <c r="J1187" s="65">
        <v>500000</v>
      </c>
      <c r="K1187" s="60"/>
      <c r="L1187" s="60">
        <f>SUM(J1187:K1187)</f>
        <v>500000</v>
      </c>
    </row>
    <row r="1188" spans="1:15" x14ac:dyDescent="0.2">
      <c r="B1188" s="50"/>
      <c r="D1188" s="550"/>
      <c r="E1188" s="618"/>
      <c r="F1188" s="333"/>
      <c r="G1188" s="56" t="s">
        <v>37</v>
      </c>
      <c r="H1188" s="334"/>
      <c r="I1188" s="242" t="s">
        <v>38</v>
      </c>
      <c r="J1188" s="65">
        <f>SUM(J1187)</f>
        <v>500000</v>
      </c>
      <c r="K1188" s="61"/>
      <c r="L1188" s="60">
        <f>SUM(J1187:K1187)</f>
        <v>500000</v>
      </c>
    </row>
    <row r="1189" spans="1:15" s="205" customFormat="1" ht="15" x14ac:dyDescent="0.25">
      <c r="A1189" s="51"/>
      <c r="B1189" s="50"/>
      <c r="C1189" s="50"/>
      <c r="D1189" s="550"/>
      <c r="E1189" s="618"/>
      <c r="F1189" s="333"/>
      <c r="G1189" s="48"/>
      <c r="H1189" s="337"/>
      <c r="I1189" s="251" t="s">
        <v>710</v>
      </c>
      <c r="J1189" s="57">
        <f>SUM(J1188)</f>
        <v>500000</v>
      </c>
      <c r="K1189" s="61"/>
      <c r="L1189" s="61">
        <f>SUM(J1188:K1188)</f>
        <v>500000</v>
      </c>
      <c r="M1189" s="17"/>
      <c r="N1189" s="203"/>
      <c r="O1189" s="204"/>
    </row>
    <row r="1190" spans="1:15" s="205" customFormat="1" x14ac:dyDescent="0.2">
      <c r="A1190" s="51"/>
      <c r="B1190" s="50"/>
      <c r="C1190" s="50"/>
      <c r="D1190" s="550"/>
      <c r="E1190" s="618"/>
      <c r="F1190" s="333"/>
      <c r="G1190" s="48"/>
      <c r="H1190" s="334"/>
      <c r="I1190" s="26"/>
      <c r="J1190" s="246"/>
      <c r="K1190" s="30"/>
      <c r="L1190" s="62"/>
      <c r="M1190" s="17"/>
      <c r="N1190" s="203"/>
      <c r="O1190" s="204"/>
    </row>
    <row r="1191" spans="1:15" ht="33.75" x14ac:dyDescent="0.2">
      <c r="B1191" s="50"/>
      <c r="D1191" s="550"/>
      <c r="E1191" s="620" t="s">
        <v>251</v>
      </c>
      <c r="F1191" s="413"/>
      <c r="G1191" s="356"/>
      <c r="H1191" s="415"/>
      <c r="I1191" s="423" t="s">
        <v>772</v>
      </c>
      <c r="J1191" s="283"/>
      <c r="K1191" s="348"/>
      <c r="L1191" s="58"/>
    </row>
    <row r="1192" spans="1:15" x14ac:dyDescent="0.2">
      <c r="B1192" s="50"/>
      <c r="D1192" s="550"/>
      <c r="E1192" s="618"/>
      <c r="F1192" s="333">
        <v>226</v>
      </c>
      <c r="G1192" s="48"/>
      <c r="H1192" s="333">
        <v>511</v>
      </c>
      <c r="I1192" s="242" t="s">
        <v>20</v>
      </c>
      <c r="J1192" s="65">
        <v>100000</v>
      </c>
      <c r="K1192" s="60"/>
      <c r="L1192" s="60">
        <f>SUM(J1192:K1192)</f>
        <v>100000</v>
      </c>
    </row>
    <row r="1193" spans="1:15" x14ac:dyDescent="0.2">
      <c r="B1193" s="50"/>
      <c r="D1193" s="550"/>
      <c r="E1193" s="618"/>
      <c r="F1193" s="333"/>
      <c r="G1193" s="56" t="s">
        <v>37</v>
      </c>
      <c r="H1193" s="334"/>
      <c r="I1193" s="242" t="s">
        <v>38</v>
      </c>
      <c r="J1193" s="65">
        <f>SUM(J1192)</f>
        <v>100000</v>
      </c>
      <c r="K1193" s="61"/>
      <c r="L1193" s="60">
        <f>SUM(J1192:K1192)</f>
        <v>100000</v>
      </c>
      <c r="M1193" s="201"/>
    </row>
    <row r="1194" spans="1:15" x14ac:dyDescent="0.2">
      <c r="B1194" s="50"/>
      <c r="D1194" s="550"/>
      <c r="E1194" s="618"/>
      <c r="F1194" s="333"/>
      <c r="G1194" s="48"/>
      <c r="H1194" s="334"/>
      <c r="I1194" s="251" t="s">
        <v>710</v>
      </c>
      <c r="J1194" s="57">
        <f>SUM(J1193)</f>
        <v>100000</v>
      </c>
      <c r="K1194" s="61"/>
      <c r="L1194" s="61">
        <f>SUM(J1193:K1193)</f>
        <v>100000</v>
      </c>
    </row>
    <row r="1195" spans="1:15" x14ac:dyDescent="0.2">
      <c r="B1195" s="50"/>
      <c r="D1195" s="550"/>
      <c r="E1195" s="618"/>
      <c r="F1195" s="333"/>
      <c r="G1195" s="48"/>
      <c r="H1195" s="334"/>
      <c r="I1195" s="26"/>
      <c r="J1195" s="246"/>
      <c r="K1195" s="30"/>
      <c r="L1195" s="62"/>
    </row>
    <row r="1196" spans="1:15" ht="22.5" x14ac:dyDescent="0.2">
      <c r="B1196" s="50"/>
      <c r="D1196" s="550"/>
      <c r="E1196" s="620" t="s">
        <v>251</v>
      </c>
      <c r="F1196" s="413"/>
      <c r="G1196" s="356"/>
      <c r="H1196" s="415"/>
      <c r="I1196" s="423" t="s">
        <v>771</v>
      </c>
      <c r="J1196" s="283"/>
      <c r="K1196" s="348"/>
      <c r="L1196" s="58"/>
    </row>
    <row r="1197" spans="1:15" s="205" customFormat="1" x14ac:dyDescent="0.2">
      <c r="A1197" s="51"/>
      <c r="B1197" s="50"/>
      <c r="C1197" s="50"/>
      <c r="D1197" s="550"/>
      <c r="E1197" s="618"/>
      <c r="F1197" s="333">
        <v>227</v>
      </c>
      <c r="G1197" s="48"/>
      <c r="H1197" s="333">
        <v>511</v>
      </c>
      <c r="I1197" s="242" t="s">
        <v>20</v>
      </c>
      <c r="J1197" s="65">
        <v>7603000</v>
      </c>
      <c r="K1197" s="60"/>
      <c r="L1197" s="60">
        <f>SUM(J1197:K1197)</f>
        <v>7603000</v>
      </c>
      <c r="M1197" s="17"/>
      <c r="N1197" s="203"/>
      <c r="O1197" s="204"/>
    </row>
    <row r="1198" spans="1:15" x14ac:dyDescent="0.2">
      <c r="B1198" s="50"/>
      <c r="D1198" s="550"/>
      <c r="E1198" s="618"/>
      <c r="F1198" s="333"/>
      <c r="G1198" s="56" t="s">
        <v>37</v>
      </c>
      <c r="H1198" s="334"/>
      <c r="I1198" s="242" t="s">
        <v>38</v>
      </c>
      <c r="J1198" s="65">
        <f>SUM(J1197:J1197)</f>
        <v>7603000</v>
      </c>
      <c r="K1198" s="61"/>
      <c r="L1198" s="60">
        <f>SUM(J1197:K1197)</f>
        <v>7603000</v>
      </c>
    </row>
    <row r="1199" spans="1:15" ht="15" x14ac:dyDescent="0.25">
      <c r="B1199" s="50"/>
      <c r="D1199" s="550"/>
      <c r="E1199" s="618"/>
      <c r="F1199" s="333"/>
      <c r="G1199" s="48"/>
      <c r="H1199" s="337"/>
      <c r="I1199" s="251" t="s">
        <v>710</v>
      </c>
      <c r="J1199" s="57">
        <f>SUM(J1198)</f>
        <v>7603000</v>
      </c>
      <c r="K1199" s="61"/>
      <c r="L1199" s="61">
        <f>SUM(J1198:K1198)</f>
        <v>7603000</v>
      </c>
    </row>
    <row r="1200" spans="1:15" x14ac:dyDescent="0.2">
      <c r="B1200" s="50"/>
      <c r="D1200" s="550"/>
      <c r="E1200" s="618"/>
      <c r="F1200" s="333"/>
      <c r="G1200" s="48"/>
      <c r="H1200" s="334"/>
      <c r="I1200" s="18"/>
      <c r="J1200" s="246"/>
      <c r="K1200" s="30"/>
      <c r="L1200" s="62"/>
    </row>
    <row r="1201" spans="2:12" ht="22.5" x14ac:dyDescent="0.2">
      <c r="B1201" s="50"/>
      <c r="D1201" s="550"/>
      <c r="E1201" s="620" t="s">
        <v>251</v>
      </c>
      <c r="F1201" s="413"/>
      <c r="G1201" s="356"/>
      <c r="H1201" s="415"/>
      <c r="I1201" s="423" t="s">
        <v>770</v>
      </c>
      <c r="J1201" s="283"/>
      <c r="K1201" s="348"/>
      <c r="L1201" s="58"/>
    </row>
    <row r="1202" spans="2:12" x14ac:dyDescent="0.2">
      <c r="B1202" s="50"/>
      <c r="D1202" s="550"/>
      <c r="E1202" s="618"/>
      <c r="F1202" s="333">
        <v>228</v>
      </c>
      <c r="G1202" s="48"/>
      <c r="H1202" s="333">
        <v>511</v>
      </c>
      <c r="I1202" s="242" t="s">
        <v>20</v>
      </c>
      <c r="J1202" s="65">
        <v>15600000</v>
      </c>
      <c r="K1202" s="60"/>
      <c r="L1202" s="60">
        <f>SUM(J1202:K1202)</f>
        <v>15600000</v>
      </c>
    </row>
    <row r="1203" spans="2:12" x14ac:dyDescent="0.2">
      <c r="B1203" s="50"/>
      <c r="D1203" s="550"/>
      <c r="E1203" s="618"/>
      <c r="F1203" s="333"/>
      <c r="G1203" s="56" t="s">
        <v>37</v>
      </c>
      <c r="H1203" s="334"/>
      <c r="I1203" s="242" t="s">
        <v>38</v>
      </c>
      <c r="J1203" s="65">
        <f>SUM(J1202:J1202)</f>
        <v>15600000</v>
      </c>
      <c r="K1203" s="61"/>
      <c r="L1203" s="60">
        <f>SUM(J1202:K1202)</f>
        <v>15600000</v>
      </c>
    </row>
    <row r="1204" spans="2:12" ht="15" x14ac:dyDescent="0.25">
      <c r="B1204" s="50"/>
      <c r="D1204" s="550"/>
      <c r="E1204" s="618"/>
      <c r="F1204" s="333"/>
      <c r="G1204" s="48"/>
      <c r="H1204" s="337"/>
      <c r="I1204" s="251" t="s">
        <v>710</v>
      </c>
      <c r="J1204" s="57">
        <f>SUM(J1203)</f>
        <v>15600000</v>
      </c>
      <c r="K1204" s="61"/>
      <c r="L1204" s="61">
        <f>SUM(J1203:K1203)</f>
        <v>15600000</v>
      </c>
    </row>
    <row r="1205" spans="2:12" ht="15" x14ac:dyDescent="0.25">
      <c r="B1205" s="50"/>
      <c r="D1205" s="550"/>
      <c r="E1205" s="618"/>
      <c r="F1205" s="333"/>
      <c r="G1205" s="48"/>
      <c r="H1205" s="336"/>
      <c r="I1205" s="18"/>
      <c r="J1205" s="246"/>
      <c r="K1205" s="30"/>
      <c r="L1205" s="62"/>
    </row>
    <row r="1206" spans="2:12" ht="22.5" x14ac:dyDescent="0.2">
      <c r="B1206" s="50"/>
      <c r="D1206" s="550"/>
      <c r="E1206" s="620" t="s">
        <v>251</v>
      </c>
      <c r="F1206" s="413"/>
      <c r="G1206" s="356"/>
      <c r="H1206" s="415"/>
      <c r="I1206" s="423" t="s">
        <v>960</v>
      </c>
      <c r="J1206" s="283"/>
      <c r="K1206" s="348"/>
      <c r="L1206" s="58"/>
    </row>
    <row r="1207" spans="2:12" x14ac:dyDescent="0.2">
      <c r="B1207" s="50"/>
      <c r="D1207" s="550"/>
      <c r="E1207" s="621"/>
      <c r="F1207" s="941" t="s">
        <v>990</v>
      </c>
      <c r="G1207" s="942"/>
      <c r="H1207" s="943" t="s">
        <v>46</v>
      </c>
      <c r="I1207" s="958" t="s">
        <v>10</v>
      </c>
      <c r="J1207" s="968">
        <v>200000</v>
      </c>
      <c r="K1207" s="969"/>
      <c r="L1207" s="947">
        <f>SUM(J1207:K1207)</f>
        <v>200000</v>
      </c>
    </row>
    <row r="1208" spans="2:12" x14ac:dyDescent="0.2">
      <c r="B1208" s="50"/>
      <c r="D1208" s="550"/>
      <c r="E1208" s="618"/>
      <c r="F1208" s="333">
        <v>229</v>
      </c>
      <c r="G1208" s="48"/>
      <c r="H1208" s="334" t="s">
        <v>270</v>
      </c>
      <c r="I1208" s="311" t="s">
        <v>20</v>
      </c>
      <c r="J1208" s="65">
        <f>48960000-1495950</f>
        <v>47464050</v>
      </c>
      <c r="K1208" s="61"/>
      <c r="L1208" s="60">
        <f>SUM(J1208:K1208)</f>
        <v>47464050</v>
      </c>
    </row>
    <row r="1209" spans="2:12" x14ac:dyDescent="0.2">
      <c r="B1209" s="50"/>
      <c r="D1209" s="550"/>
      <c r="E1209" s="618"/>
      <c r="F1209" s="333"/>
      <c r="G1209" s="56" t="s">
        <v>37</v>
      </c>
      <c r="H1209" s="333"/>
      <c r="I1209" s="242" t="s">
        <v>38</v>
      </c>
      <c r="J1209" s="65">
        <f>SUM(J1211-J1210)</f>
        <v>23664050</v>
      </c>
      <c r="K1209" s="61"/>
      <c r="L1209" s="60">
        <f t="shared" ref="L1209:L1211" si="60">SUM(J1209:K1209)</f>
        <v>23664050</v>
      </c>
    </row>
    <row r="1210" spans="2:12" x14ac:dyDescent="0.2">
      <c r="B1210" s="50"/>
      <c r="D1210" s="550"/>
      <c r="E1210" s="618"/>
      <c r="F1210" s="333"/>
      <c r="G1210" s="56" t="s">
        <v>113</v>
      </c>
      <c r="H1210" s="334"/>
      <c r="I1210" s="242" t="s">
        <v>418</v>
      </c>
      <c r="J1210" s="65">
        <v>24000000</v>
      </c>
      <c r="K1210" s="61"/>
      <c r="L1210" s="60">
        <f t="shared" si="60"/>
        <v>24000000</v>
      </c>
    </row>
    <row r="1211" spans="2:12" ht="15" x14ac:dyDescent="0.25">
      <c r="B1211" s="50"/>
      <c r="D1211" s="550"/>
      <c r="E1211" s="618"/>
      <c r="F1211" s="333"/>
      <c r="G1211" s="48"/>
      <c r="H1211" s="337"/>
      <c r="I1211" s="251" t="s">
        <v>710</v>
      </c>
      <c r="J1211" s="57">
        <f>SUM(J1207:J1208)</f>
        <v>47664050</v>
      </c>
      <c r="K1211" s="61"/>
      <c r="L1211" s="61">
        <f t="shared" si="60"/>
        <v>47664050</v>
      </c>
    </row>
    <row r="1212" spans="2:12" x14ac:dyDescent="0.2">
      <c r="B1212" s="50"/>
      <c r="D1212" s="550"/>
      <c r="E1212" s="618"/>
      <c r="F1212" s="333"/>
      <c r="G1212" s="48"/>
      <c r="H1212" s="334"/>
      <c r="I1212" s="18"/>
      <c r="J1212" s="246"/>
      <c r="K1212" s="30"/>
      <c r="L1212" s="62"/>
    </row>
    <row r="1213" spans="2:12" ht="22.5" x14ac:dyDescent="0.2">
      <c r="B1213" s="50"/>
      <c r="D1213" s="550"/>
      <c r="E1213" s="620" t="s">
        <v>251</v>
      </c>
      <c r="F1213" s="413"/>
      <c r="G1213" s="356"/>
      <c r="H1213" s="484"/>
      <c r="I1213" s="423" t="s">
        <v>769</v>
      </c>
      <c r="J1213" s="401"/>
      <c r="K1213" s="77"/>
      <c r="L1213" s="240"/>
    </row>
    <row r="1214" spans="2:12" x14ac:dyDescent="0.2">
      <c r="B1214" s="50"/>
      <c r="D1214" s="550"/>
      <c r="E1214" s="618"/>
      <c r="F1214" s="333">
        <v>230</v>
      </c>
      <c r="G1214" s="48"/>
      <c r="H1214" s="333">
        <v>511</v>
      </c>
      <c r="I1214" s="242" t="s">
        <v>20</v>
      </c>
      <c r="J1214" s="65">
        <v>500000</v>
      </c>
      <c r="K1214" s="60"/>
      <c r="L1214" s="60">
        <f>SUM(J1214:K1214)</f>
        <v>500000</v>
      </c>
    </row>
    <row r="1215" spans="2:12" x14ac:dyDescent="0.2">
      <c r="B1215" s="50"/>
      <c r="D1215" s="550"/>
      <c r="E1215" s="618"/>
      <c r="F1215" s="333"/>
      <c r="G1215" s="56" t="s">
        <v>37</v>
      </c>
      <c r="H1215" s="334"/>
      <c r="I1215" s="242" t="s">
        <v>38</v>
      </c>
      <c r="J1215" s="65">
        <f>SUM(J1214)</f>
        <v>500000</v>
      </c>
      <c r="K1215" s="60"/>
      <c r="L1215" s="60">
        <f>SUM(J1214:K1214)</f>
        <v>500000</v>
      </c>
    </row>
    <row r="1216" spans="2:12" x14ac:dyDescent="0.2">
      <c r="E1216" s="618"/>
      <c r="F1216" s="333"/>
      <c r="G1216" s="48"/>
      <c r="H1216" s="335"/>
      <c r="I1216" s="251" t="s">
        <v>710</v>
      </c>
      <c r="J1216" s="57">
        <f>SUM(J1215)</f>
        <v>500000</v>
      </c>
      <c r="K1216" s="61"/>
      <c r="L1216" s="61">
        <f>SUM(L1215)</f>
        <v>500000</v>
      </c>
    </row>
    <row r="1217" spans="1:15" x14ac:dyDescent="0.2">
      <c r="B1217" s="50"/>
      <c r="D1217" s="550"/>
      <c r="E1217" s="618"/>
      <c r="F1217" s="333"/>
      <c r="G1217" s="48"/>
      <c r="H1217" s="334"/>
      <c r="I1217" s="28"/>
      <c r="J1217" s="388"/>
      <c r="K1217" s="388"/>
      <c r="L1217" s="389"/>
    </row>
    <row r="1218" spans="1:15" x14ac:dyDescent="0.2">
      <c r="B1218" s="50"/>
      <c r="D1218" s="550"/>
      <c r="E1218" s="620" t="s">
        <v>251</v>
      </c>
      <c r="F1218" s="413"/>
      <c r="G1218" s="356"/>
      <c r="H1218" s="484"/>
      <c r="I1218" s="361" t="s">
        <v>768</v>
      </c>
      <c r="J1218" s="402"/>
      <c r="K1218" s="128"/>
      <c r="L1218" s="254"/>
    </row>
    <row r="1219" spans="1:15" x14ac:dyDescent="0.2">
      <c r="B1219" s="50"/>
      <c r="D1219" s="550"/>
      <c r="E1219" s="618"/>
      <c r="F1219" s="333">
        <v>231</v>
      </c>
      <c r="G1219" s="48"/>
      <c r="H1219" s="333">
        <v>511</v>
      </c>
      <c r="I1219" s="242" t="s">
        <v>20</v>
      </c>
      <c r="J1219" s="65">
        <v>1050000</v>
      </c>
      <c r="K1219" s="60"/>
      <c r="L1219" s="60">
        <f>SUM(J1219:K1219)</f>
        <v>1050000</v>
      </c>
    </row>
    <row r="1220" spans="1:15" x14ac:dyDescent="0.2">
      <c r="B1220" s="50"/>
      <c r="D1220" s="550"/>
      <c r="E1220" s="618"/>
      <c r="F1220" s="333"/>
      <c r="G1220" s="56" t="s">
        <v>37</v>
      </c>
      <c r="H1220" s="334"/>
      <c r="I1220" s="242" t="s">
        <v>38</v>
      </c>
      <c r="J1220" s="65">
        <f>SUM(J1219:J1219)</f>
        <v>1050000</v>
      </c>
      <c r="K1220" s="60"/>
      <c r="L1220" s="60">
        <f>SUM(J1219:K1219)</f>
        <v>1050000</v>
      </c>
      <c r="M1220" s="201"/>
    </row>
    <row r="1221" spans="1:15" ht="15" x14ac:dyDescent="0.25">
      <c r="E1221" s="618"/>
      <c r="F1221" s="333"/>
      <c r="G1221" s="48"/>
      <c r="H1221" s="337"/>
      <c r="I1221" s="251" t="s">
        <v>710</v>
      </c>
      <c r="J1221" s="57">
        <f>SUM(J1220)</f>
        <v>1050000</v>
      </c>
      <c r="K1221" s="61"/>
      <c r="L1221" s="61">
        <f>SUM(L1220)</f>
        <v>1050000</v>
      </c>
    </row>
    <row r="1222" spans="1:15" x14ac:dyDescent="0.2">
      <c r="B1222" s="50"/>
      <c r="D1222" s="550"/>
      <c r="E1222" s="618"/>
      <c r="F1222" s="333"/>
      <c r="G1222" s="48"/>
      <c r="H1222" s="334"/>
      <c r="I1222" s="28"/>
      <c r="J1222" s="388"/>
      <c r="K1222" s="388"/>
      <c r="L1222" s="389"/>
    </row>
    <row r="1223" spans="1:15" ht="22.5" x14ac:dyDescent="0.2">
      <c r="B1223" s="50"/>
      <c r="D1223" s="550"/>
      <c r="E1223" s="620" t="s">
        <v>251</v>
      </c>
      <c r="F1223" s="413"/>
      <c r="G1223" s="356"/>
      <c r="H1223" s="415"/>
      <c r="I1223" s="423" t="s">
        <v>767</v>
      </c>
      <c r="J1223" s="283"/>
      <c r="K1223" s="348"/>
      <c r="L1223" s="58"/>
    </row>
    <row r="1224" spans="1:15" s="205" customFormat="1" x14ac:dyDescent="0.2">
      <c r="A1224" s="51"/>
      <c r="B1224" s="50"/>
      <c r="C1224" s="50"/>
      <c r="D1224" s="550"/>
      <c r="E1224" s="618"/>
      <c r="F1224" s="333">
        <v>232</v>
      </c>
      <c r="G1224" s="48"/>
      <c r="H1224" s="333">
        <v>511</v>
      </c>
      <c r="I1224" s="242" t="s">
        <v>20</v>
      </c>
      <c r="J1224" s="65">
        <v>600000</v>
      </c>
      <c r="K1224" s="60"/>
      <c r="L1224" s="60">
        <f>SUM(J1224:K1224)</f>
        <v>600000</v>
      </c>
      <c r="M1224" s="17"/>
      <c r="N1224" s="203"/>
      <c r="O1224" s="204"/>
    </row>
    <row r="1225" spans="1:15" x14ac:dyDescent="0.2">
      <c r="B1225" s="50"/>
      <c r="D1225" s="550"/>
      <c r="E1225" s="618"/>
      <c r="F1225" s="333"/>
      <c r="G1225" s="56" t="s">
        <v>37</v>
      </c>
      <c r="H1225" s="334"/>
      <c r="I1225" s="242" t="s">
        <v>38</v>
      </c>
      <c r="J1225" s="65">
        <f>SUM(J1224)</f>
        <v>600000</v>
      </c>
      <c r="K1225" s="61"/>
      <c r="L1225" s="60">
        <f>SUM(J1224:K1224)</f>
        <v>600000</v>
      </c>
    </row>
    <row r="1226" spans="1:15" ht="15" x14ac:dyDescent="0.25">
      <c r="B1226" s="50"/>
      <c r="D1226" s="550"/>
      <c r="E1226" s="618"/>
      <c r="F1226" s="333"/>
      <c r="G1226" s="48"/>
      <c r="H1226" s="337"/>
      <c r="I1226" s="251" t="s">
        <v>704</v>
      </c>
      <c r="J1226" s="57">
        <f>SUM(J1225)</f>
        <v>600000</v>
      </c>
      <c r="K1226" s="61"/>
      <c r="L1226" s="61">
        <f>SUM(J1225:K1225)</f>
        <v>600000</v>
      </c>
    </row>
    <row r="1227" spans="1:15" x14ac:dyDescent="0.2">
      <c r="B1227" s="50"/>
      <c r="D1227" s="550"/>
      <c r="E1227" s="618"/>
      <c r="F1227" s="333"/>
      <c r="G1227" s="48"/>
      <c r="H1227" s="334"/>
      <c r="I1227" s="26"/>
      <c r="J1227" s="246"/>
      <c r="K1227" s="30"/>
      <c r="L1227" s="62"/>
    </row>
    <row r="1228" spans="1:15" x14ac:dyDescent="0.2">
      <c r="B1228" s="50"/>
      <c r="D1228" s="550"/>
      <c r="E1228" s="620" t="s">
        <v>251</v>
      </c>
      <c r="F1228" s="413"/>
      <c r="G1228" s="356"/>
      <c r="H1228" s="415"/>
      <c r="I1228" s="361" t="s">
        <v>766</v>
      </c>
      <c r="J1228" s="281"/>
      <c r="K1228" s="81"/>
      <c r="L1228" s="282"/>
    </row>
    <row r="1229" spans="1:15" x14ac:dyDescent="0.2">
      <c r="B1229" s="50"/>
      <c r="D1229" s="550"/>
      <c r="E1229" s="618"/>
      <c r="F1229" s="333">
        <v>233</v>
      </c>
      <c r="G1229" s="48"/>
      <c r="H1229" s="333">
        <v>511</v>
      </c>
      <c r="I1229" s="242" t="s">
        <v>20</v>
      </c>
      <c r="J1229" s="65">
        <v>5000000</v>
      </c>
      <c r="K1229" s="60"/>
      <c r="L1229" s="60">
        <f>SUM(J1229:K1229)</f>
        <v>5000000</v>
      </c>
    </row>
    <row r="1230" spans="1:15" x14ac:dyDescent="0.2">
      <c r="B1230" s="50"/>
      <c r="D1230" s="550"/>
      <c r="E1230" s="618"/>
      <c r="F1230" s="333"/>
      <c r="G1230" s="56" t="s">
        <v>37</v>
      </c>
      <c r="H1230" s="464"/>
      <c r="I1230" s="242" t="s">
        <v>38</v>
      </c>
      <c r="J1230" s="65">
        <f>SUM(J1229:J1229)</f>
        <v>5000000</v>
      </c>
      <c r="K1230" s="61"/>
      <c r="L1230" s="60">
        <f>SUM(J1229:K1229)</f>
        <v>5000000</v>
      </c>
    </row>
    <row r="1231" spans="1:15" ht="15" x14ac:dyDescent="0.25">
      <c r="B1231" s="50"/>
      <c r="D1231" s="550"/>
      <c r="E1231" s="618"/>
      <c r="F1231" s="333"/>
      <c r="G1231" s="48"/>
      <c r="H1231" s="337"/>
      <c r="I1231" s="66" t="s">
        <v>710</v>
      </c>
      <c r="J1231" s="57">
        <f>SUM(J1230)</f>
        <v>5000000</v>
      </c>
      <c r="K1231" s="61"/>
      <c r="L1231" s="61">
        <f>SUM(J1230:K1230)</f>
        <v>5000000</v>
      </c>
    </row>
    <row r="1232" spans="1:15" x14ac:dyDescent="0.2">
      <c r="B1232" s="50"/>
      <c r="D1232" s="550"/>
      <c r="E1232" s="618"/>
      <c r="F1232" s="333"/>
      <c r="G1232" s="48"/>
      <c r="H1232" s="334"/>
      <c r="I1232" s="26"/>
      <c r="J1232" s="246"/>
      <c r="K1232" s="30"/>
      <c r="L1232" s="62"/>
    </row>
    <row r="1233" spans="2:12" ht="33.75" x14ac:dyDescent="0.2">
      <c r="B1233" s="50"/>
      <c r="D1233" s="550"/>
      <c r="E1233" s="620" t="s">
        <v>251</v>
      </c>
      <c r="F1233" s="413"/>
      <c r="G1233" s="356"/>
      <c r="H1233" s="415"/>
      <c r="I1233" s="423" t="s">
        <v>712</v>
      </c>
      <c r="J1233" s="283"/>
      <c r="K1233" s="348"/>
      <c r="L1233" s="58"/>
    </row>
    <row r="1234" spans="2:12" x14ac:dyDescent="0.2">
      <c r="B1234" s="50"/>
      <c r="D1234" s="550"/>
      <c r="E1234" s="621"/>
      <c r="F1234" s="941" t="s">
        <v>989</v>
      </c>
      <c r="G1234" s="942"/>
      <c r="H1234" s="943" t="s">
        <v>46</v>
      </c>
      <c r="I1234" s="958" t="s">
        <v>10</v>
      </c>
      <c r="J1234" s="968">
        <v>200000</v>
      </c>
      <c r="K1234" s="969"/>
      <c r="L1234" s="947">
        <f>SUM(J1234:K1234)</f>
        <v>200000</v>
      </c>
    </row>
    <row r="1235" spans="2:12" x14ac:dyDescent="0.2">
      <c r="B1235" s="50"/>
      <c r="D1235" s="550"/>
      <c r="E1235" s="618"/>
      <c r="F1235" s="333">
        <v>234</v>
      </c>
      <c r="G1235" s="252"/>
      <c r="H1235" s="333">
        <v>511</v>
      </c>
      <c r="I1235" s="242" t="s">
        <v>20</v>
      </c>
      <c r="J1235" s="65">
        <v>5500000</v>
      </c>
      <c r="K1235" s="60"/>
      <c r="L1235" s="60">
        <f>SUM(J1235:K1235)</f>
        <v>5500000</v>
      </c>
    </row>
    <row r="1236" spans="2:12" x14ac:dyDescent="0.2">
      <c r="B1236" s="50"/>
      <c r="D1236" s="550"/>
      <c r="E1236" s="618"/>
      <c r="F1236" s="333"/>
      <c r="G1236" s="56" t="s">
        <v>37</v>
      </c>
      <c r="H1236" s="464"/>
      <c r="I1236" s="242" t="s">
        <v>38</v>
      </c>
      <c r="J1236" s="65">
        <f>SUM(J1234:J1235)</f>
        <v>5700000</v>
      </c>
      <c r="K1236" s="61"/>
      <c r="L1236" s="60">
        <f>SUM(J1236:K1236)</f>
        <v>5700000</v>
      </c>
    </row>
    <row r="1237" spans="2:12" ht="15" x14ac:dyDescent="0.25">
      <c r="B1237" s="50"/>
      <c r="D1237" s="550"/>
      <c r="E1237" s="618"/>
      <c r="F1237" s="333"/>
      <c r="G1237" s="48"/>
      <c r="H1237" s="337"/>
      <c r="I1237" s="66" t="s">
        <v>710</v>
      </c>
      <c r="J1237" s="57">
        <f>SUM(J1236)</f>
        <v>5700000</v>
      </c>
      <c r="K1237" s="61"/>
      <c r="L1237" s="61">
        <f>SUM(J1236:K1236)</f>
        <v>5700000</v>
      </c>
    </row>
    <row r="1238" spans="2:12" x14ac:dyDescent="0.2">
      <c r="B1238" s="50"/>
      <c r="D1238" s="550"/>
      <c r="E1238" s="618"/>
      <c r="F1238" s="333"/>
      <c r="G1238" s="48"/>
      <c r="H1238" s="334"/>
      <c r="I1238" s="26"/>
      <c r="J1238" s="246"/>
      <c r="K1238" s="30"/>
      <c r="L1238" s="62"/>
    </row>
    <row r="1239" spans="2:12" ht="22.5" x14ac:dyDescent="0.2">
      <c r="B1239" s="50"/>
      <c r="D1239" s="550"/>
      <c r="E1239" s="620" t="s">
        <v>251</v>
      </c>
      <c r="F1239" s="413"/>
      <c r="G1239" s="356"/>
      <c r="H1239" s="415"/>
      <c r="I1239" s="423" t="s">
        <v>765</v>
      </c>
      <c r="J1239" s="283"/>
      <c r="K1239" s="348"/>
      <c r="L1239" s="58"/>
    </row>
    <row r="1240" spans="2:12" x14ac:dyDescent="0.2">
      <c r="B1240" s="50"/>
      <c r="D1240" s="550"/>
      <c r="E1240" s="618"/>
      <c r="F1240" s="333">
        <v>235</v>
      </c>
      <c r="G1240" s="252"/>
      <c r="H1240" s="333">
        <v>511</v>
      </c>
      <c r="I1240" s="242" t="s">
        <v>20</v>
      </c>
      <c r="J1240" s="65">
        <v>4000000</v>
      </c>
      <c r="K1240" s="60"/>
      <c r="L1240" s="60">
        <f>SUM(J1240:K1240)</f>
        <v>4000000</v>
      </c>
    </row>
    <row r="1241" spans="2:12" x14ac:dyDescent="0.2">
      <c r="B1241" s="50"/>
      <c r="D1241" s="550"/>
      <c r="E1241" s="618"/>
      <c r="F1241" s="333"/>
      <c r="G1241" s="56" t="s">
        <v>37</v>
      </c>
      <c r="H1241" s="464"/>
      <c r="I1241" s="242" t="s">
        <v>38</v>
      </c>
      <c r="J1241" s="65">
        <f>SUM(J1240:J1240)</f>
        <v>4000000</v>
      </c>
      <c r="K1241" s="61"/>
      <c r="L1241" s="60">
        <f>SUM(J1240:K1240)</f>
        <v>4000000</v>
      </c>
    </row>
    <row r="1242" spans="2:12" ht="15" x14ac:dyDescent="0.25">
      <c r="B1242" s="50"/>
      <c r="D1242" s="550"/>
      <c r="E1242" s="618"/>
      <c r="F1242" s="333"/>
      <c r="G1242" s="48"/>
      <c r="H1242" s="337"/>
      <c r="I1242" s="66" t="s">
        <v>710</v>
      </c>
      <c r="J1242" s="57">
        <f>SUM(J1241)</f>
        <v>4000000</v>
      </c>
      <c r="K1242" s="61"/>
      <c r="L1242" s="61">
        <f>SUM(J1241:K1241)</f>
        <v>4000000</v>
      </c>
    </row>
    <row r="1243" spans="2:12" x14ac:dyDescent="0.2">
      <c r="B1243" s="50"/>
      <c r="D1243" s="550"/>
      <c r="E1243" s="618"/>
      <c r="F1243" s="333"/>
      <c r="G1243" s="48"/>
      <c r="H1243" s="334"/>
      <c r="I1243" s="26"/>
      <c r="J1243" s="246"/>
      <c r="K1243" s="30"/>
      <c r="L1243" s="62"/>
    </row>
    <row r="1244" spans="2:12" ht="22.5" x14ac:dyDescent="0.2">
      <c r="B1244" s="50"/>
      <c r="D1244" s="550"/>
      <c r="E1244" s="620" t="s">
        <v>251</v>
      </c>
      <c r="F1244" s="413"/>
      <c r="G1244" s="356"/>
      <c r="H1244" s="415"/>
      <c r="I1244" s="423" t="s">
        <v>764</v>
      </c>
      <c r="J1244" s="283"/>
      <c r="K1244" s="348"/>
      <c r="L1244" s="58"/>
    </row>
    <row r="1245" spans="2:12" x14ac:dyDescent="0.2">
      <c r="B1245" s="50"/>
      <c r="D1245" s="550"/>
      <c r="E1245" s="618"/>
      <c r="F1245" s="333">
        <v>236</v>
      </c>
      <c r="G1245" s="252"/>
      <c r="H1245" s="333">
        <v>511</v>
      </c>
      <c r="I1245" s="242" t="s">
        <v>20</v>
      </c>
      <c r="J1245" s="65">
        <v>804000</v>
      </c>
      <c r="K1245" s="60"/>
      <c r="L1245" s="60">
        <f>SUM(J1245:K1245)</f>
        <v>804000</v>
      </c>
    </row>
    <row r="1246" spans="2:12" x14ac:dyDescent="0.2">
      <c r="B1246" s="50"/>
      <c r="D1246" s="550"/>
      <c r="E1246" s="618"/>
      <c r="F1246" s="333"/>
      <c r="G1246" s="56" t="s">
        <v>37</v>
      </c>
      <c r="H1246" s="334"/>
      <c r="I1246" s="242" t="s">
        <v>38</v>
      </c>
      <c r="J1246" s="65">
        <f>SUM(J1245:J1245)</f>
        <v>804000</v>
      </c>
      <c r="K1246" s="61"/>
      <c r="L1246" s="60">
        <f>SUM(J1245:K1245)</f>
        <v>804000</v>
      </c>
    </row>
    <row r="1247" spans="2:12" ht="15" x14ac:dyDescent="0.25">
      <c r="B1247" s="50"/>
      <c r="D1247" s="550"/>
      <c r="E1247" s="618"/>
      <c r="F1247" s="333"/>
      <c r="G1247" s="48"/>
      <c r="H1247" s="337"/>
      <c r="I1247" s="66" t="s">
        <v>710</v>
      </c>
      <c r="J1247" s="57">
        <f>SUM(J1246)</f>
        <v>804000</v>
      </c>
      <c r="K1247" s="61"/>
      <c r="L1247" s="61">
        <f>SUM(J1246:K1246)</f>
        <v>804000</v>
      </c>
    </row>
    <row r="1248" spans="2:12" ht="15" x14ac:dyDescent="0.25">
      <c r="B1248" s="50"/>
      <c r="D1248" s="550"/>
      <c r="E1248" s="618"/>
      <c r="F1248" s="333"/>
      <c r="G1248" s="48"/>
      <c r="H1248" s="337"/>
      <c r="I1248" s="26"/>
      <c r="J1248" s="246"/>
      <c r="K1248" s="30"/>
      <c r="L1248" s="62"/>
    </row>
    <row r="1249" spans="1:15" ht="33.75" x14ac:dyDescent="0.2">
      <c r="B1249" s="50"/>
      <c r="D1249" s="550"/>
      <c r="E1249" s="620" t="s">
        <v>251</v>
      </c>
      <c r="F1249" s="413"/>
      <c r="G1249" s="356"/>
      <c r="H1249" s="415"/>
      <c r="I1249" s="361" t="s">
        <v>763</v>
      </c>
      <c r="J1249" s="281"/>
      <c r="K1249" s="81"/>
      <c r="L1249" s="282"/>
    </row>
    <row r="1250" spans="1:15" x14ac:dyDescent="0.2">
      <c r="B1250" s="50"/>
      <c r="D1250" s="550"/>
      <c r="E1250" s="621"/>
      <c r="F1250" s="941" t="s">
        <v>988</v>
      </c>
      <c r="G1250" s="942"/>
      <c r="H1250" s="943" t="s">
        <v>46</v>
      </c>
      <c r="I1250" s="958" t="s">
        <v>10</v>
      </c>
      <c r="J1250" s="968">
        <v>400000</v>
      </c>
      <c r="K1250" s="969"/>
      <c r="L1250" s="947">
        <f>SUM(J1250:K1250)</f>
        <v>400000</v>
      </c>
    </row>
    <row r="1251" spans="1:15" x14ac:dyDescent="0.2">
      <c r="B1251" s="50"/>
      <c r="D1251" s="550"/>
      <c r="E1251" s="618"/>
      <c r="F1251" s="333">
        <v>237</v>
      </c>
      <c r="G1251" s="48"/>
      <c r="H1251" s="334" t="s">
        <v>270</v>
      </c>
      <c r="I1251" s="311" t="s">
        <v>20</v>
      </c>
      <c r="J1251" s="65">
        <v>35700000</v>
      </c>
      <c r="K1251" s="61"/>
      <c r="L1251" s="60">
        <f>SUM(J1251:K1251)</f>
        <v>35700000</v>
      </c>
      <c r="M1251" s="201"/>
    </row>
    <row r="1252" spans="1:15" x14ac:dyDescent="0.2">
      <c r="B1252" s="50"/>
      <c r="D1252" s="550"/>
      <c r="E1252" s="618"/>
      <c r="F1252" s="333"/>
      <c r="G1252" s="56" t="s">
        <v>37</v>
      </c>
      <c r="H1252" s="334"/>
      <c r="I1252" s="311" t="s">
        <v>38</v>
      </c>
      <c r="J1252" s="65">
        <f>SUM(J1254-J1253)</f>
        <v>18600000</v>
      </c>
      <c r="K1252" s="61"/>
      <c r="L1252" s="60">
        <f t="shared" ref="L1252:L1254" si="61">SUM(J1252:K1252)</f>
        <v>18600000</v>
      </c>
      <c r="M1252" s="201"/>
    </row>
    <row r="1253" spans="1:15" x14ac:dyDescent="0.2">
      <c r="B1253" s="50"/>
      <c r="D1253" s="550"/>
      <c r="E1253" s="618"/>
      <c r="F1253" s="333"/>
      <c r="G1253" s="56" t="s">
        <v>113</v>
      </c>
      <c r="H1253" s="334"/>
      <c r="I1253" s="311" t="s">
        <v>418</v>
      </c>
      <c r="J1253" s="65">
        <v>17500000</v>
      </c>
      <c r="K1253" s="61"/>
      <c r="L1253" s="60">
        <f t="shared" si="61"/>
        <v>17500000</v>
      </c>
    </row>
    <row r="1254" spans="1:15" ht="15" x14ac:dyDescent="0.25">
      <c r="B1254" s="50"/>
      <c r="D1254" s="550"/>
      <c r="E1254" s="618"/>
      <c r="F1254" s="333"/>
      <c r="G1254" s="48"/>
      <c r="H1254" s="337"/>
      <c r="I1254" s="251" t="s">
        <v>710</v>
      </c>
      <c r="J1254" s="57">
        <f>SUM(J1250:J1251)</f>
        <v>36100000</v>
      </c>
      <c r="K1254" s="61"/>
      <c r="L1254" s="61">
        <f t="shared" si="61"/>
        <v>36100000</v>
      </c>
    </row>
    <row r="1255" spans="1:15" s="205" customFormat="1" x14ac:dyDescent="0.2">
      <c r="A1255" s="51"/>
      <c r="B1255" s="50"/>
      <c r="C1255" s="50"/>
      <c r="D1255" s="550"/>
      <c r="E1255" s="618"/>
      <c r="F1255" s="333"/>
      <c r="G1255" s="48"/>
      <c r="H1255" s="334"/>
      <c r="I1255" s="26"/>
      <c r="J1255" s="246"/>
      <c r="K1255" s="30"/>
      <c r="L1255" s="62"/>
      <c r="M1255" s="17"/>
      <c r="N1255" s="203"/>
      <c r="O1255" s="204"/>
    </row>
    <row r="1256" spans="1:15" ht="22.5" x14ac:dyDescent="0.2">
      <c r="B1256" s="50"/>
      <c r="D1256" s="550"/>
      <c r="E1256" s="620" t="s">
        <v>251</v>
      </c>
      <c r="F1256" s="413"/>
      <c r="G1256" s="356"/>
      <c r="H1256" s="415"/>
      <c r="I1256" s="361" t="s">
        <v>840</v>
      </c>
      <c r="J1256" s="281"/>
      <c r="K1256" s="81"/>
      <c r="L1256" s="282"/>
    </row>
    <row r="1257" spans="1:15" x14ac:dyDescent="0.2">
      <c r="B1257" s="50"/>
      <c r="D1257" s="550"/>
      <c r="E1257" s="618"/>
      <c r="F1257" s="333">
        <v>238</v>
      </c>
      <c r="G1257" s="48"/>
      <c r="H1257" s="333">
        <v>511</v>
      </c>
      <c r="I1257" s="311" t="s">
        <v>20</v>
      </c>
      <c r="J1257" s="65">
        <f>6620000-390000</f>
        <v>6230000</v>
      </c>
      <c r="K1257" s="61"/>
      <c r="L1257" s="60">
        <f>SUM(J1257:K1257)</f>
        <v>6230000</v>
      </c>
    </row>
    <row r="1258" spans="1:15" x14ac:dyDescent="0.2">
      <c r="B1258" s="50"/>
      <c r="D1258" s="550"/>
      <c r="E1258" s="618"/>
      <c r="F1258" s="333"/>
      <c r="G1258" s="56" t="s">
        <v>37</v>
      </c>
      <c r="H1258" s="334"/>
      <c r="I1258" s="311" t="s">
        <v>38</v>
      </c>
      <c r="J1258" s="65">
        <f>SUM(J1257:J1257)</f>
        <v>6230000</v>
      </c>
      <c r="K1258" s="61"/>
      <c r="L1258" s="60">
        <f>SUM(J1257:K1257)</f>
        <v>6230000</v>
      </c>
    </row>
    <row r="1259" spans="1:15" ht="15" x14ac:dyDescent="0.25">
      <c r="B1259" s="50"/>
      <c r="D1259" s="550"/>
      <c r="E1259" s="618"/>
      <c r="F1259" s="333"/>
      <c r="G1259" s="48"/>
      <c r="H1259" s="337"/>
      <c r="I1259" s="322" t="s">
        <v>710</v>
      </c>
      <c r="J1259" s="57">
        <f>SUM(J1258)</f>
        <v>6230000</v>
      </c>
      <c r="K1259" s="61"/>
      <c r="L1259" s="61">
        <f>SUM(J1258:K1258)</f>
        <v>6230000</v>
      </c>
    </row>
    <row r="1260" spans="1:15" x14ac:dyDescent="0.2">
      <c r="B1260" s="50"/>
      <c r="D1260" s="550"/>
      <c r="E1260" s="618"/>
      <c r="F1260" s="333"/>
      <c r="G1260" s="48"/>
      <c r="H1260" s="334"/>
      <c r="I1260" s="26"/>
      <c r="J1260" s="246"/>
      <c r="K1260" s="30"/>
      <c r="L1260" s="62"/>
    </row>
    <row r="1261" spans="1:15" ht="22.5" x14ac:dyDescent="0.2">
      <c r="B1261" s="50"/>
      <c r="D1261" s="550"/>
      <c r="E1261" s="620" t="s">
        <v>251</v>
      </c>
      <c r="F1261" s="413"/>
      <c r="G1261" s="356"/>
      <c r="H1261" s="415"/>
      <c r="I1261" s="361" t="s">
        <v>838</v>
      </c>
      <c r="J1261" s="281"/>
      <c r="K1261" s="81"/>
      <c r="L1261" s="282"/>
    </row>
    <row r="1262" spans="1:15" x14ac:dyDescent="0.2">
      <c r="B1262" s="50"/>
      <c r="D1262" s="550"/>
      <c r="E1262" s="618"/>
      <c r="F1262" s="333">
        <v>239</v>
      </c>
      <c r="G1262" s="48"/>
      <c r="H1262" s="333">
        <v>511</v>
      </c>
      <c r="I1262" s="242" t="s">
        <v>20</v>
      </c>
      <c r="J1262" s="65">
        <v>25000000</v>
      </c>
      <c r="K1262" s="60"/>
      <c r="L1262" s="60">
        <f>SUM(J1262:K1262)</f>
        <v>25000000</v>
      </c>
    </row>
    <row r="1263" spans="1:15" x14ac:dyDescent="0.2">
      <c r="B1263" s="50"/>
      <c r="D1263" s="550"/>
      <c r="E1263" s="618"/>
      <c r="F1263" s="333"/>
      <c r="G1263" s="56" t="s">
        <v>37</v>
      </c>
      <c r="H1263" s="334"/>
      <c r="I1263" s="242" t="s">
        <v>38</v>
      </c>
      <c r="J1263" s="65">
        <f>SUM(J1262:J1262)</f>
        <v>25000000</v>
      </c>
      <c r="K1263" s="61"/>
      <c r="L1263" s="60">
        <f>SUM(J1262:K1262)</f>
        <v>25000000</v>
      </c>
    </row>
    <row r="1264" spans="1:15" ht="15" x14ac:dyDescent="0.25">
      <c r="B1264" s="50"/>
      <c r="D1264" s="550"/>
      <c r="E1264" s="618"/>
      <c r="F1264" s="333"/>
      <c r="G1264" s="48"/>
      <c r="H1264" s="337"/>
      <c r="I1264" s="251" t="s">
        <v>710</v>
      </c>
      <c r="J1264" s="57">
        <f>SUM(J1263:J1263)</f>
        <v>25000000</v>
      </c>
      <c r="K1264" s="61"/>
      <c r="L1264" s="61">
        <f>SUM(J1263:K1263)</f>
        <v>25000000</v>
      </c>
    </row>
    <row r="1265" spans="1:12" ht="15" x14ac:dyDescent="0.25">
      <c r="B1265" s="50"/>
      <c r="D1265" s="550"/>
      <c r="E1265" s="618"/>
      <c r="F1265" s="333"/>
      <c r="G1265" s="48"/>
      <c r="H1265" s="337"/>
      <c r="I1265" s="26"/>
      <c r="J1265" s="30"/>
      <c r="K1265" s="30"/>
      <c r="L1265" s="62"/>
    </row>
    <row r="1266" spans="1:12" ht="22.5" x14ac:dyDescent="0.2">
      <c r="A1266" s="551"/>
      <c r="B1266" s="50"/>
      <c r="D1266" s="50"/>
      <c r="E1266" s="620" t="s">
        <v>251</v>
      </c>
      <c r="F1266" s="413"/>
      <c r="G1266" s="356"/>
      <c r="H1266" s="415"/>
      <c r="I1266" s="361" t="s">
        <v>836</v>
      </c>
      <c r="J1266" s="281"/>
      <c r="K1266" s="81"/>
      <c r="L1266" s="282"/>
    </row>
    <row r="1267" spans="1:12" x14ac:dyDescent="0.2">
      <c r="A1267" s="551"/>
      <c r="B1267" s="50"/>
      <c r="D1267" s="50"/>
      <c r="E1267" s="621"/>
      <c r="F1267" s="941" t="s">
        <v>987</v>
      </c>
      <c r="G1267" s="942"/>
      <c r="H1267" s="943" t="s">
        <v>46</v>
      </c>
      <c r="I1267" s="958" t="s">
        <v>10</v>
      </c>
      <c r="J1267" s="968">
        <v>600000</v>
      </c>
      <c r="K1267" s="969"/>
      <c r="L1267" s="947">
        <f>SUM(J1267:K1267)</f>
        <v>600000</v>
      </c>
    </row>
    <row r="1268" spans="1:12" x14ac:dyDescent="0.2">
      <c r="B1268" s="50"/>
      <c r="D1268" s="550"/>
      <c r="E1268" s="618"/>
      <c r="F1268" s="333">
        <v>240</v>
      </c>
      <c r="G1268" s="48"/>
      <c r="H1268" s="334" t="s">
        <v>270</v>
      </c>
      <c r="I1268" s="311" t="s">
        <v>20</v>
      </c>
      <c r="J1268" s="65">
        <f>473800301.1+350000</f>
        <v>474150301.10000002</v>
      </c>
      <c r="K1268" s="60"/>
      <c r="L1268" s="60">
        <f>SUM(J1268:K1268)</f>
        <v>474150301.10000002</v>
      </c>
    </row>
    <row r="1269" spans="1:12" x14ac:dyDescent="0.2">
      <c r="B1269" s="50"/>
      <c r="D1269" s="550"/>
      <c r="E1269" s="618"/>
      <c r="F1269" s="333"/>
      <c r="G1269" s="56" t="s">
        <v>37</v>
      </c>
      <c r="H1269" s="333"/>
      <c r="I1269" s="311" t="s">
        <v>38</v>
      </c>
      <c r="J1269" s="65">
        <f>SUM(J1271-J1270)</f>
        <v>6623950</v>
      </c>
      <c r="K1269" s="61"/>
      <c r="L1269" s="60">
        <f t="shared" ref="L1269:L1271" si="62">SUM(J1269:K1269)</f>
        <v>6623950</v>
      </c>
    </row>
    <row r="1270" spans="1:12" x14ac:dyDescent="0.2">
      <c r="B1270" s="50"/>
      <c r="D1270" s="550"/>
      <c r="E1270" s="618"/>
      <c r="F1270" s="333"/>
      <c r="G1270" s="56" t="s">
        <v>673</v>
      </c>
      <c r="H1270" s="493"/>
      <c r="I1270" s="311" t="s">
        <v>674</v>
      </c>
      <c r="J1270" s="65">
        <v>468126351.10000002</v>
      </c>
      <c r="K1270" s="61"/>
      <c r="L1270" s="60">
        <f t="shared" si="62"/>
        <v>468126351.10000002</v>
      </c>
    </row>
    <row r="1271" spans="1:12" ht="15" x14ac:dyDescent="0.25">
      <c r="B1271" s="50"/>
      <c r="D1271" s="550"/>
      <c r="E1271" s="618"/>
      <c r="F1271" s="333"/>
      <c r="G1271" s="48"/>
      <c r="H1271" s="337"/>
      <c r="I1271" s="322" t="s">
        <v>710</v>
      </c>
      <c r="J1271" s="57">
        <f>SUM(J1267:J1268)</f>
        <v>474750301.10000002</v>
      </c>
      <c r="K1271" s="61"/>
      <c r="L1271" s="61">
        <f t="shared" si="62"/>
        <v>474750301.10000002</v>
      </c>
    </row>
    <row r="1272" spans="1:12" x14ac:dyDescent="0.2">
      <c r="B1272" s="50"/>
      <c r="D1272" s="550"/>
      <c r="E1272" s="618"/>
      <c r="F1272" s="333"/>
      <c r="G1272" s="48"/>
      <c r="H1272" s="334"/>
      <c r="I1272" s="18"/>
      <c r="J1272" s="246"/>
      <c r="K1272" s="30"/>
      <c r="L1272" s="62"/>
    </row>
    <row r="1273" spans="1:12" ht="22.5" x14ac:dyDescent="0.2">
      <c r="B1273" s="50"/>
      <c r="D1273" s="550"/>
      <c r="E1273" s="620" t="s">
        <v>251</v>
      </c>
      <c r="F1273" s="413"/>
      <c r="G1273" s="356"/>
      <c r="H1273" s="415"/>
      <c r="I1273" s="361" t="s">
        <v>837</v>
      </c>
      <c r="J1273" s="281"/>
      <c r="K1273" s="81"/>
      <c r="L1273" s="282"/>
    </row>
    <row r="1274" spans="1:12" x14ac:dyDescent="0.2">
      <c r="B1274" s="50"/>
      <c r="D1274" s="550"/>
      <c r="E1274" s="621"/>
      <c r="F1274" s="941" t="s">
        <v>986</v>
      </c>
      <c r="G1274" s="942"/>
      <c r="H1274" s="943" t="s">
        <v>46</v>
      </c>
      <c r="I1274" s="958" t="s">
        <v>10</v>
      </c>
      <c r="J1274" s="968">
        <v>200000</v>
      </c>
      <c r="K1274" s="969"/>
      <c r="L1274" s="947">
        <f>SUM(J1274:K1274)</f>
        <v>200000</v>
      </c>
    </row>
    <row r="1275" spans="1:12" x14ac:dyDescent="0.2">
      <c r="B1275" s="50"/>
      <c r="D1275" s="550"/>
      <c r="E1275" s="618"/>
      <c r="F1275" s="333">
        <v>241</v>
      </c>
      <c r="G1275" s="48"/>
      <c r="H1275" s="464">
        <v>511</v>
      </c>
      <c r="I1275" s="311" t="s">
        <v>20</v>
      </c>
      <c r="J1275" s="65">
        <f>27456000-1495950</f>
        <v>25960050</v>
      </c>
      <c r="K1275" s="60"/>
      <c r="L1275" s="60">
        <f>SUM(J1275:K1275)</f>
        <v>25960050</v>
      </c>
    </row>
    <row r="1276" spans="1:12" x14ac:dyDescent="0.2">
      <c r="B1276" s="50"/>
      <c r="D1276" s="550"/>
      <c r="E1276" s="618"/>
      <c r="F1276" s="333"/>
      <c r="G1276" s="56" t="s">
        <v>37</v>
      </c>
      <c r="H1276" s="493"/>
      <c r="I1276" s="242" t="s">
        <v>38</v>
      </c>
      <c r="J1276" s="65">
        <f>SUM(J1274:J1275)</f>
        <v>26160050</v>
      </c>
      <c r="K1276" s="61"/>
      <c r="L1276" s="60">
        <f>SUM(J1275:K1275)</f>
        <v>25960050</v>
      </c>
    </row>
    <row r="1277" spans="1:12" ht="15" x14ac:dyDescent="0.25">
      <c r="B1277" s="50"/>
      <c r="D1277" s="550"/>
      <c r="E1277" s="618"/>
      <c r="F1277" s="333"/>
      <c r="G1277" s="48"/>
      <c r="H1277" s="347"/>
      <c r="I1277" s="251" t="s">
        <v>710</v>
      </c>
      <c r="J1277" s="57">
        <f>SUM(J1274:J1275)</f>
        <v>26160050</v>
      </c>
      <c r="K1277" s="61"/>
      <c r="L1277" s="61">
        <f>SUM(J1276:K1276)</f>
        <v>26160050</v>
      </c>
    </row>
    <row r="1278" spans="1:12" ht="15" x14ac:dyDescent="0.25">
      <c r="B1278" s="50"/>
      <c r="D1278" s="550"/>
      <c r="E1278" s="618"/>
      <c r="F1278" s="333"/>
      <c r="G1278" s="48"/>
      <c r="H1278" s="347"/>
      <c r="I1278" s="18"/>
      <c r="J1278" s="246"/>
      <c r="K1278" s="30"/>
      <c r="L1278" s="62"/>
    </row>
    <row r="1279" spans="1:12" x14ac:dyDescent="0.2">
      <c r="B1279" s="50"/>
      <c r="D1279" s="550"/>
      <c r="E1279" s="620" t="s">
        <v>251</v>
      </c>
      <c r="F1279" s="413"/>
      <c r="G1279" s="356"/>
      <c r="H1279" s="415"/>
      <c r="I1279" s="361" t="s">
        <v>835</v>
      </c>
      <c r="J1279" s="281"/>
      <c r="K1279" s="81"/>
      <c r="L1279" s="282"/>
    </row>
    <row r="1280" spans="1:12" x14ac:dyDescent="0.2">
      <c r="B1280" s="50"/>
      <c r="D1280" s="550"/>
      <c r="E1280" s="618"/>
      <c r="F1280" s="333">
        <v>242</v>
      </c>
      <c r="G1280" s="48"/>
      <c r="H1280" s="334" t="s">
        <v>270</v>
      </c>
      <c r="I1280" s="311" t="s">
        <v>20</v>
      </c>
      <c r="J1280" s="65">
        <v>1001000</v>
      </c>
      <c r="K1280" s="60"/>
      <c r="L1280" s="60">
        <f>SUM(J1280:K1280)</f>
        <v>1001000</v>
      </c>
    </row>
    <row r="1281" spans="2:12" x14ac:dyDescent="0.2">
      <c r="B1281" s="50"/>
      <c r="D1281" s="550"/>
      <c r="E1281" s="618"/>
      <c r="F1281" s="333"/>
      <c r="G1281" s="56" t="s">
        <v>37</v>
      </c>
      <c r="H1281" s="333"/>
      <c r="I1281" s="311" t="s">
        <v>38</v>
      </c>
      <c r="J1281" s="65">
        <f>SUM(J1283-J1282)</f>
        <v>1000000</v>
      </c>
      <c r="K1281" s="61"/>
      <c r="L1281" s="60">
        <f t="shared" ref="L1281:L1283" si="63">SUM(J1281:K1281)</f>
        <v>1000000</v>
      </c>
    </row>
    <row r="1282" spans="2:12" x14ac:dyDescent="0.2">
      <c r="B1282" s="50"/>
      <c r="D1282" s="550"/>
      <c r="E1282" s="618"/>
      <c r="F1282" s="333"/>
      <c r="G1282" s="56" t="s">
        <v>113</v>
      </c>
      <c r="H1282" s="464"/>
      <c r="I1282" s="311" t="s">
        <v>280</v>
      </c>
      <c r="J1282" s="65">
        <v>1000</v>
      </c>
      <c r="K1282" s="61"/>
      <c r="L1282" s="60">
        <f t="shared" si="63"/>
        <v>1000</v>
      </c>
    </row>
    <row r="1283" spans="2:12" ht="15" x14ac:dyDescent="0.25">
      <c r="B1283" s="50"/>
      <c r="D1283" s="550"/>
      <c r="E1283" s="618"/>
      <c r="F1283" s="333"/>
      <c r="G1283" s="48"/>
      <c r="H1283" s="337"/>
      <c r="I1283" s="251" t="s">
        <v>710</v>
      </c>
      <c r="J1283" s="57">
        <f>SUM(J1280:J1280)</f>
        <v>1001000</v>
      </c>
      <c r="K1283" s="61"/>
      <c r="L1283" s="61">
        <f t="shared" si="63"/>
        <v>1001000</v>
      </c>
    </row>
    <row r="1284" spans="2:12" x14ac:dyDescent="0.2">
      <c r="B1284" s="50"/>
      <c r="D1284" s="550"/>
      <c r="E1284" s="618"/>
      <c r="F1284" s="333"/>
      <c r="G1284" s="48"/>
      <c r="H1284" s="334"/>
      <c r="I1284" s="18"/>
      <c r="J1284" s="246"/>
      <c r="K1284" s="30"/>
      <c r="L1284" s="62"/>
    </row>
    <row r="1285" spans="2:12" ht="22.5" x14ac:dyDescent="0.2">
      <c r="B1285" s="50"/>
      <c r="D1285" s="550"/>
      <c r="E1285" s="620" t="s">
        <v>251</v>
      </c>
      <c r="F1285" s="413"/>
      <c r="G1285" s="356"/>
      <c r="H1285" s="415"/>
      <c r="I1285" s="361" t="s">
        <v>762</v>
      </c>
      <c r="J1285" s="281"/>
      <c r="K1285" s="81"/>
      <c r="L1285" s="282"/>
    </row>
    <row r="1286" spans="2:12" ht="14.25" customHeight="1" x14ac:dyDescent="0.2">
      <c r="B1286" s="50"/>
      <c r="D1286" s="550"/>
      <c r="E1286" s="618"/>
      <c r="F1286" s="333">
        <v>243</v>
      </c>
      <c r="G1286" s="252"/>
      <c r="H1286" s="333">
        <v>424</v>
      </c>
      <c r="I1286" s="323" t="s">
        <v>10</v>
      </c>
      <c r="J1286" s="65">
        <v>6000000</v>
      </c>
      <c r="K1286" s="60"/>
      <c r="L1286" s="60">
        <f>SUM(J1286:K1286)</f>
        <v>6000000</v>
      </c>
    </row>
    <row r="1287" spans="2:12" x14ac:dyDescent="0.2">
      <c r="B1287" s="50"/>
      <c r="D1287" s="550"/>
      <c r="E1287" s="618"/>
      <c r="F1287" s="333"/>
      <c r="G1287" s="56" t="s">
        <v>37</v>
      </c>
      <c r="H1287" s="334"/>
      <c r="I1287" s="242" t="s">
        <v>38</v>
      </c>
      <c r="J1287" s="65">
        <f>SUM(J1286)</f>
        <v>6000000</v>
      </c>
      <c r="K1287" s="61"/>
      <c r="L1287" s="60">
        <f>SUM(J1286:K1286)</f>
        <v>6000000</v>
      </c>
    </row>
    <row r="1288" spans="2:12" ht="15" x14ac:dyDescent="0.25">
      <c r="B1288" s="50"/>
      <c r="D1288" s="550"/>
      <c r="E1288" s="618"/>
      <c r="F1288" s="333"/>
      <c r="G1288" s="48"/>
      <c r="H1288" s="337"/>
      <c r="I1288" s="251" t="s">
        <v>710</v>
      </c>
      <c r="J1288" s="57">
        <f>SUM(J1286:J1286)</f>
        <v>6000000</v>
      </c>
      <c r="K1288" s="61"/>
      <c r="L1288" s="61">
        <f>SUM(J1287:K1287)</f>
        <v>6000000</v>
      </c>
    </row>
    <row r="1289" spans="2:12" x14ac:dyDescent="0.2">
      <c r="B1289" s="50"/>
      <c r="D1289" s="550"/>
      <c r="E1289" s="618"/>
      <c r="F1289" s="333"/>
      <c r="G1289" s="48"/>
      <c r="H1289" s="334"/>
      <c r="I1289" s="26"/>
      <c r="J1289" s="246"/>
      <c r="K1289" s="30"/>
      <c r="L1289" s="62"/>
    </row>
    <row r="1290" spans="2:12" x14ac:dyDescent="0.2">
      <c r="B1290" s="50"/>
      <c r="D1290" s="550"/>
      <c r="E1290" s="620" t="s">
        <v>251</v>
      </c>
      <c r="F1290" s="413"/>
      <c r="G1290" s="356"/>
      <c r="H1290" s="415"/>
      <c r="I1290" s="423" t="s">
        <v>761</v>
      </c>
      <c r="J1290" s="283"/>
      <c r="K1290" s="348"/>
      <c r="L1290" s="58"/>
    </row>
    <row r="1291" spans="2:12" x14ac:dyDescent="0.2">
      <c r="B1291" s="50"/>
      <c r="D1291" s="550"/>
      <c r="E1291" s="618"/>
      <c r="F1291" s="333">
        <v>244</v>
      </c>
      <c r="G1291" s="48"/>
      <c r="H1291" s="333">
        <v>512</v>
      </c>
      <c r="I1291" s="242" t="s">
        <v>21</v>
      </c>
      <c r="J1291" s="65">
        <v>500000</v>
      </c>
      <c r="K1291" s="60"/>
      <c r="L1291" s="60">
        <f>SUM(J1291:K1291)</f>
        <v>500000</v>
      </c>
    </row>
    <row r="1292" spans="2:12" x14ac:dyDescent="0.2">
      <c r="B1292" s="50"/>
      <c r="D1292" s="550"/>
      <c r="E1292" s="618"/>
      <c r="F1292" s="333"/>
      <c r="G1292" s="56" t="s">
        <v>37</v>
      </c>
      <c r="H1292" s="334"/>
      <c r="I1292" s="242" t="s">
        <v>38</v>
      </c>
      <c r="J1292" s="65">
        <f>SUM(J1291)</f>
        <v>500000</v>
      </c>
      <c r="K1292" s="61"/>
      <c r="L1292" s="60">
        <f>SUM(J1291:K1291)</f>
        <v>500000</v>
      </c>
    </row>
    <row r="1293" spans="2:12" ht="15" x14ac:dyDescent="0.25">
      <c r="B1293" s="50"/>
      <c r="D1293" s="550"/>
      <c r="E1293" s="618"/>
      <c r="F1293" s="333"/>
      <c r="G1293" s="48"/>
      <c r="H1293" s="337"/>
      <c r="I1293" s="251" t="s">
        <v>710</v>
      </c>
      <c r="J1293" s="57">
        <f>SUM(J1292)</f>
        <v>500000</v>
      </c>
      <c r="K1293" s="61"/>
      <c r="L1293" s="61">
        <f>SUM(J1292:K1292)</f>
        <v>500000</v>
      </c>
    </row>
    <row r="1294" spans="2:12" ht="15" x14ac:dyDescent="0.25">
      <c r="B1294" s="50"/>
      <c r="D1294" s="550"/>
      <c r="E1294" s="618"/>
      <c r="F1294" s="333"/>
      <c r="G1294" s="48"/>
      <c r="H1294" s="337"/>
      <c r="I1294" s="26"/>
      <c r="J1294" s="246"/>
      <c r="K1294" s="30"/>
      <c r="L1294" s="62"/>
    </row>
    <row r="1295" spans="2:12" ht="22.5" x14ac:dyDescent="0.2">
      <c r="B1295" s="50"/>
      <c r="D1295" s="550"/>
      <c r="E1295" s="620" t="s">
        <v>251</v>
      </c>
      <c r="F1295" s="413"/>
      <c r="G1295" s="429"/>
      <c r="H1295" s="415"/>
      <c r="I1295" s="361" t="s">
        <v>834</v>
      </c>
      <c r="J1295" s="281"/>
      <c r="K1295" s="81"/>
      <c r="L1295" s="282"/>
    </row>
    <row r="1296" spans="2:12" x14ac:dyDescent="0.2">
      <c r="B1296" s="50"/>
      <c r="D1296" s="550"/>
      <c r="E1296" s="618"/>
      <c r="F1296" s="333">
        <v>245</v>
      </c>
      <c r="G1296" s="48"/>
      <c r="H1296" s="334" t="s">
        <v>270</v>
      </c>
      <c r="I1296" s="242" t="s">
        <v>20</v>
      </c>
      <c r="J1296" s="65">
        <v>154857247.87</v>
      </c>
      <c r="K1296" s="61"/>
      <c r="L1296" s="60">
        <f>SUM(J1296:K1296)</f>
        <v>154857247.87</v>
      </c>
    </row>
    <row r="1297" spans="2:13" x14ac:dyDescent="0.2">
      <c r="B1297" s="50"/>
      <c r="D1297" s="550"/>
      <c r="E1297" s="618"/>
      <c r="F1297" s="333"/>
      <c r="G1297" s="56" t="s">
        <v>37</v>
      </c>
      <c r="H1297" s="334"/>
      <c r="I1297" s="242" t="s">
        <v>38</v>
      </c>
      <c r="J1297" s="65">
        <f>SUM(J1299-J1298)</f>
        <v>16149597.099999994</v>
      </c>
      <c r="K1297" s="61"/>
      <c r="L1297" s="60">
        <f t="shared" ref="L1297:L1299" si="64">SUM(J1297:K1297)</f>
        <v>16149597.099999994</v>
      </c>
      <c r="M1297" s="158"/>
    </row>
    <row r="1298" spans="2:13" x14ac:dyDescent="0.2">
      <c r="B1298" s="50"/>
      <c r="D1298" s="550"/>
      <c r="E1298" s="618"/>
      <c r="F1298" s="333"/>
      <c r="G1298" s="56" t="s">
        <v>113</v>
      </c>
      <c r="H1298" s="334"/>
      <c r="I1298" s="242" t="s">
        <v>280</v>
      </c>
      <c r="J1298" s="65">
        <v>138707650.77000001</v>
      </c>
      <c r="K1298" s="61"/>
      <c r="L1298" s="60">
        <f t="shared" si="64"/>
        <v>138707650.77000001</v>
      </c>
    </row>
    <row r="1299" spans="2:13" ht="15" x14ac:dyDescent="0.25">
      <c r="B1299" s="50"/>
      <c r="D1299" s="550"/>
      <c r="E1299" s="618"/>
      <c r="F1299" s="333"/>
      <c r="G1299" s="48"/>
      <c r="H1299" s="337"/>
      <c r="I1299" s="251" t="s">
        <v>710</v>
      </c>
      <c r="J1299" s="57">
        <f>SUM(J1296:J1296)</f>
        <v>154857247.87</v>
      </c>
      <c r="K1299" s="61"/>
      <c r="L1299" s="61">
        <f t="shared" si="64"/>
        <v>154857247.87</v>
      </c>
    </row>
    <row r="1300" spans="2:13" ht="15" x14ac:dyDescent="0.25">
      <c r="B1300" s="50"/>
      <c r="D1300" s="550"/>
      <c r="E1300" s="618"/>
      <c r="F1300" s="333"/>
      <c r="G1300" s="48"/>
      <c r="H1300" s="337"/>
      <c r="I1300" s="26"/>
      <c r="J1300" s="246"/>
      <c r="K1300" s="30"/>
      <c r="L1300" s="62"/>
    </row>
    <row r="1301" spans="2:13" ht="22.5" x14ac:dyDescent="0.2">
      <c r="B1301" s="50"/>
      <c r="D1301" s="550"/>
      <c r="E1301" s="620" t="s">
        <v>251</v>
      </c>
      <c r="F1301" s="413"/>
      <c r="G1301" s="356"/>
      <c r="H1301" s="415"/>
      <c r="I1301" s="361" t="s">
        <v>833</v>
      </c>
      <c r="J1301" s="281"/>
      <c r="K1301" s="81"/>
      <c r="L1301" s="282"/>
    </row>
    <row r="1302" spans="2:13" x14ac:dyDescent="0.2">
      <c r="B1302" s="50"/>
      <c r="D1302" s="550"/>
      <c r="E1302" s="621"/>
      <c r="F1302" s="941" t="s">
        <v>985</v>
      </c>
      <c r="G1302" s="942"/>
      <c r="H1302" s="943" t="s">
        <v>46</v>
      </c>
      <c r="I1302" s="958" t="s">
        <v>10</v>
      </c>
      <c r="J1302" s="968">
        <v>200000</v>
      </c>
      <c r="K1302" s="969"/>
      <c r="L1302" s="947">
        <f>SUM(J1302:K1302)</f>
        <v>200000</v>
      </c>
    </row>
    <row r="1303" spans="2:13" x14ac:dyDescent="0.2">
      <c r="B1303" s="50"/>
      <c r="D1303" s="550"/>
      <c r="E1303" s="618"/>
      <c r="F1303" s="333">
        <v>246</v>
      </c>
      <c r="G1303" s="48"/>
      <c r="H1303" s="334" t="s">
        <v>270</v>
      </c>
      <c r="I1303" s="242" t="s">
        <v>20</v>
      </c>
      <c r="J1303" s="399">
        <v>56707774.719999999</v>
      </c>
      <c r="K1303" s="61"/>
      <c r="L1303" s="60">
        <f>SUM(J1303:K1303)</f>
        <v>56707774.719999999</v>
      </c>
    </row>
    <row r="1304" spans="2:13" ht="15" x14ac:dyDescent="0.2">
      <c r="B1304" s="50"/>
      <c r="D1304" s="550"/>
      <c r="E1304" s="618"/>
      <c r="F1304" s="333"/>
      <c r="G1304" s="56" t="s">
        <v>37</v>
      </c>
      <c r="H1304" s="497"/>
      <c r="I1304" s="242" t="s">
        <v>38</v>
      </c>
      <c r="J1304" s="65">
        <f>SUM(J1306-J1305)</f>
        <v>37865607.810000002</v>
      </c>
      <c r="K1304" s="61"/>
      <c r="L1304" s="60">
        <f t="shared" ref="L1304:L1306" si="65">SUM(J1304:K1304)</f>
        <v>37865607.810000002</v>
      </c>
    </row>
    <row r="1305" spans="2:13" x14ac:dyDescent="0.2">
      <c r="B1305" s="50"/>
      <c r="D1305" s="550"/>
      <c r="E1305" s="618"/>
      <c r="F1305" s="333"/>
      <c r="G1305" s="56" t="s">
        <v>113</v>
      </c>
      <c r="H1305" s="334"/>
      <c r="I1305" s="242" t="s">
        <v>280</v>
      </c>
      <c r="J1305" s="65">
        <v>19042166.91</v>
      </c>
      <c r="K1305" s="60"/>
      <c r="L1305" s="60">
        <f t="shared" si="65"/>
        <v>19042166.91</v>
      </c>
    </row>
    <row r="1306" spans="2:13" ht="15" x14ac:dyDescent="0.25">
      <c r="B1306" s="50"/>
      <c r="D1306" s="550"/>
      <c r="E1306" s="618"/>
      <c r="F1306" s="333"/>
      <c r="G1306" s="48"/>
      <c r="H1306" s="337"/>
      <c r="I1306" s="251" t="s">
        <v>710</v>
      </c>
      <c r="J1306" s="57">
        <f>SUM(J1302:J1303)</f>
        <v>56907774.719999999</v>
      </c>
      <c r="K1306" s="61"/>
      <c r="L1306" s="61">
        <f t="shared" si="65"/>
        <v>56907774.719999999</v>
      </c>
    </row>
    <row r="1307" spans="2:13" x14ac:dyDescent="0.2">
      <c r="B1307" s="50"/>
      <c r="D1307" s="550"/>
      <c r="E1307" s="618"/>
      <c r="F1307" s="333"/>
      <c r="G1307" s="48"/>
      <c r="H1307" s="334"/>
      <c r="I1307" s="26"/>
      <c r="J1307" s="246"/>
      <c r="K1307" s="30"/>
      <c r="L1307" s="62"/>
    </row>
    <row r="1308" spans="2:13" ht="22.5" x14ac:dyDescent="0.2">
      <c r="B1308" s="50"/>
      <c r="D1308" s="550"/>
      <c r="E1308" s="620" t="s">
        <v>251</v>
      </c>
      <c r="F1308" s="413"/>
      <c r="G1308" s="429"/>
      <c r="H1308" s="415"/>
      <c r="I1308" s="423" t="s">
        <v>832</v>
      </c>
      <c r="J1308" s="283"/>
      <c r="K1308" s="348"/>
      <c r="L1308" s="58"/>
    </row>
    <row r="1309" spans="2:13" x14ac:dyDescent="0.2">
      <c r="B1309" s="50"/>
      <c r="D1309" s="550"/>
      <c r="E1309" s="618"/>
      <c r="F1309" s="333">
        <v>247</v>
      </c>
      <c r="G1309" s="48"/>
      <c r="H1309" s="334" t="s">
        <v>270</v>
      </c>
      <c r="I1309" s="242" t="s">
        <v>20</v>
      </c>
      <c r="J1309" s="65">
        <v>1800000</v>
      </c>
      <c r="K1309" s="60"/>
      <c r="L1309" s="60">
        <f>SUM(J1309:K1309)</f>
        <v>1800000</v>
      </c>
    </row>
    <row r="1310" spans="2:13" x14ac:dyDescent="0.2">
      <c r="B1310" s="50"/>
      <c r="D1310" s="550"/>
      <c r="E1310" s="618"/>
      <c r="F1310" s="333"/>
      <c r="G1310" s="56" t="s">
        <v>37</v>
      </c>
      <c r="H1310" s="334"/>
      <c r="I1310" s="242" t="s">
        <v>38</v>
      </c>
      <c r="J1310" s="65">
        <f>SUM(J1309)</f>
        <v>1800000</v>
      </c>
      <c r="K1310" s="60"/>
      <c r="L1310" s="60">
        <f>SUM(J1309:K1309)</f>
        <v>1800000</v>
      </c>
    </row>
    <row r="1311" spans="2:13" ht="15" x14ac:dyDescent="0.25">
      <c r="B1311" s="50"/>
      <c r="D1311" s="550"/>
      <c r="E1311" s="618"/>
      <c r="F1311" s="333"/>
      <c r="G1311" s="48"/>
      <c r="H1311" s="337"/>
      <c r="I1311" s="251" t="s">
        <v>710</v>
      </c>
      <c r="J1311" s="57">
        <f>SUM(J1310)</f>
        <v>1800000</v>
      </c>
      <c r="K1311" s="61"/>
      <c r="L1311" s="61">
        <f>SUM(J1310:K1310)</f>
        <v>1800000</v>
      </c>
    </row>
    <row r="1312" spans="2:13" ht="15" x14ac:dyDescent="0.25">
      <c r="B1312" s="50"/>
      <c r="D1312" s="550"/>
      <c r="E1312" s="618"/>
      <c r="F1312" s="333"/>
      <c r="G1312" s="48"/>
      <c r="H1312" s="337"/>
      <c r="I1312" s="26"/>
      <c r="J1312" s="246"/>
      <c r="K1312" s="30"/>
      <c r="L1312" s="62"/>
    </row>
    <row r="1313" spans="1:15" ht="33.75" x14ac:dyDescent="0.2">
      <c r="B1313" s="50"/>
      <c r="D1313" s="550"/>
      <c r="E1313" s="620" t="s">
        <v>251</v>
      </c>
      <c r="F1313" s="413"/>
      <c r="G1313" s="356"/>
      <c r="H1313" s="415"/>
      <c r="I1313" s="361" t="s">
        <v>831</v>
      </c>
      <c r="J1313" s="281"/>
      <c r="K1313" s="81"/>
      <c r="L1313" s="282"/>
    </row>
    <row r="1314" spans="1:15" x14ac:dyDescent="0.2">
      <c r="B1314" s="50"/>
      <c r="D1314" s="550"/>
      <c r="E1314" s="621"/>
      <c r="F1314" s="941" t="s">
        <v>984</v>
      </c>
      <c r="G1314" s="942"/>
      <c r="H1314" s="943" t="s">
        <v>46</v>
      </c>
      <c r="I1314" s="958" t="s">
        <v>10</v>
      </c>
      <c r="J1314" s="968">
        <v>200000</v>
      </c>
      <c r="K1314" s="969"/>
      <c r="L1314" s="947">
        <f>SUM(J1314:K1314)</f>
        <v>200000</v>
      </c>
    </row>
    <row r="1315" spans="1:15" x14ac:dyDescent="0.2">
      <c r="B1315" s="50"/>
      <c r="D1315" s="550"/>
      <c r="E1315" s="618"/>
      <c r="F1315" s="333">
        <v>248</v>
      </c>
      <c r="G1315" s="48"/>
      <c r="H1315" s="334" t="s">
        <v>270</v>
      </c>
      <c r="I1315" s="242" t="s">
        <v>20</v>
      </c>
      <c r="J1315" s="65">
        <v>17308994.710000001</v>
      </c>
      <c r="K1315" s="61"/>
      <c r="L1315" s="60">
        <f>SUM(J1315:K1315)</f>
        <v>17308994.710000001</v>
      </c>
    </row>
    <row r="1316" spans="1:15" x14ac:dyDescent="0.2">
      <c r="B1316" s="50"/>
      <c r="D1316" s="550"/>
      <c r="E1316" s="618"/>
      <c r="F1316" s="333"/>
      <c r="G1316" s="56" t="s">
        <v>37</v>
      </c>
      <c r="H1316" s="334"/>
      <c r="I1316" s="242" t="s">
        <v>38</v>
      </c>
      <c r="J1316" s="65">
        <f>SUM(J1318-J1317)</f>
        <v>8777619.9700000007</v>
      </c>
      <c r="K1316" s="61"/>
      <c r="L1316" s="60">
        <f t="shared" ref="L1316:L1318" si="66">SUM(J1316:K1316)</f>
        <v>8777619.9700000007</v>
      </c>
    </row>
    <row r="1317" spans="1:15" x14ac:dyDescent="0.2">
      <c r="B1317" s="50"/>
      <c r="D1317" s="550"/>
      <c r="E1317" s="618"/>
      <c r="F1317" s="333"/>
      <c r="G1317" s="56" t="s">
        <v>113</v>
      </c>
      <c r="H1317" s="334"/>
      <c r="I1317" s="242" t="s">
        <v>280</v>
      </c>
      <c r="J1317" s="65">
        <v>8731374.7400000002</v>
      </c>
      <c r="K1317" s="61"/>
      <c r="L1317" s="60">
        <f t="shared" si="66"/>
        <v>8731374.7400000002</v>
      </c>
    </row>
    <row r="1318" spans="1:15" s="217" customFormat="1" ht="15" x14ac:dyDescent="0.25">
      <c r="A1318" s="51"/>
      <c r="B1318" s="50"/>
      <c r="C1318" s="50"/>
      <c r="D1318" s="550"/>
      <c r="E1318" s="618"/>
      <c r="F1318" s="333"/>
      <c r="G1318" s="48"/>
      <c r="H1318" s="337"/>
      <c r="I1318" s="66" t="s">
        <v>710</v>
      </c>
      <c r="J1318" s="57">
        <f>SUM(J1314:J1315)</f>
        <v>17508994.710000001</v>
      </c>
      <c r="K1318" s="61"/>
      <c r="L1318" s="61">
        <f t="shared" si="66"/>
        <v>17508994.710000001</v>
      </c>
      <c r="M1318" s="27"/>
      <c r="N1318" s="215"/>
      <c r="O1318" s="216"/>
    </row>
    <row r="1319" spans="1:15" x14ac:dyDescent="0.2">
      <c r="B1319" s="50"/>
      <c r="D1319" s="550"/>
      <c r="E1319" s="618"/>
      <c r="F1319" s="333"/>
      <c r="G1319" s="48"/>
      <c r="H1319" s="334"/>
      <c r="I1319" s="26"/>
      <c r="J1319" s="246"/>
      <c r="K1319" s="30"/>
      <c r="L1319" s="62"/>
    </row>
    <row r="1320" spans="1:15" ht="45" x14ac:dyDescent="0.2">
      <c r="B1320" s="50"/>
      <c r="D1320" s="550"/>
      <c r="E1320" s="620" t="s">
        <v>251</v>
      </c>
      <c r="F1320" s="413"/>
      <c r="G1320" s="356"/>
      <c r="H1320" s="415"/>
      <c r="I1320" s="361" t="s">
        <v>760</v>
      </c>
      <c r="J1320" s="281"/>
      <c r="K1320" s="81"/>
      <c r="L1320" s="282"/>
    </row>
    <row r="1321" spans="1:15" x14ac:dyDescent="0.2">
      <c r="B1321" s="50"/>
      <c r="D1321" s="550"/>
      <c r="E1321" s="621"/>
      <c r="F1321" s="941" t="s">
        <v>983</v>
      </c>
      <c r="G1321" s="942"/>
      <c r="H1321" s="943" t="s">
        <v>46</v>
      </c>
      <c r="I1321" s="958" t="s">
        <v>10</v>
      </c>
      <c r="J1321" s="968">
        <v>200000</v>
      </c>
      <c r="K1321" s="969"/>
      <c r="L1321" s="947">
        <f>SUM(J1321:K1321)</f>
        <v>200000</v>
      </c>
    </row>
    <row r="1322" spans="1:15" x14ac:dyDescent="0.2">
      <c r="B1322" s="50"/>
      <c r="D1322" s="550"/>
      <c r="E1322" s="618"/>
      <c r="F1322" s="333">
        <v>249</v>
      </c>
      <c r="G1322" s="48"/>
      <c r="H1322" s="334" t="s">
        <v>270</v>
      </c>
      <c r="I1322" s="242" t="s">
        <v>20</v>
      </c>
      <c r="J1322" s="65">
        <v>4284000</v>
      </c>
      <c r="K1322" s="61"/>
      <c r="L1322" s="60">
        <f>SUM(J1322:K1322)</f>
        <v>4284000</v>
      </c>
    </row>
    <row r="1323" spans="1:15" x14ac:dyDescent="0.2">
      <c r="B1323" s="50"/>
      <c r="D1323" s="550"/>
      <c r="E1323" s="618"/>
      <c r="F1323" s="333"/>
      <c r="G1323" s="56" t="s">
        <v>37</v>
      </c>
      <c r="H1323" s="334"/>
      <c r="I1323" s="242" t="s">
        <v>38</v>
      </c>
      <c r="J1323" s="65">
        <f>SUM(J1321:J1322)</f>
        <v>4484000</v>
      </c>
      <c r="K1323" s="61"/>
      <c r="L1323" s="60">
        <f>SUM(J1323:K1323)</f>
        <v>4484000</v>
      </c>
    </row>
    <row r="1324" spans="1:15" ht="15" x14ac:dyDescent="0.25">
      <c r="B1324" s="50"/>
      <c r="D1324" s="550"/>
      <c r="E1324" s="618"/>
      <c r="F1324" s="333"/>
      <c r="G1324" s="48"/>
      <c r="H1324" s="337"/>
      <c r="I1324" s="66" t="s">
        <v>710</v>
      </c>
      <c r="J1324" s="57">
        <f>SUM(J1323)</f>
        <v>4484000</v>
      </c>
      <c r="K1324" s="61"/>
      <c r="L1324" s="61">
        <f>SUM(J1323:K1323)</f>
        <v>4484000</v>
      </c>
      <c r="M1324" s="201"/>
    </row>
    <row r="1325" spans="1:15" x14ac:dyDescent="0.2">
      <c r="B1325" s="50"/>
      <c r="D1325" s="550"/>
      <c r="E1325" s="618"/>
      <c r="F1325" s="333"/>
      <c r="G1325" s="48"/>
      <c r="H1325" s="334"/>
      <c r="I1325" s="26"/>
      <c r="J1325" s="246"/>
      <c r="K1325" s="30"/>
      <c r="L1325" s="62"/>
      <c r="M1325" s="201"/>
    </row>
    <row r="1326" spans="1:15" ht="33.75" x14ac:dyDescent="0.2">
      <c r="B1326" s="50"/>
      <c r="D1326" s="550"/>
      <c r="E1326" s="620" t="s">
        <v>251</v>
      </c>
      <c r="F1326" s="413"/>
      <c r="G1326" s="356"/>
      <c r="H1326" s="415"/>
      <c r="I1326" s="361" t="s">
        <v>830</v>
      </c>
      <c r="J1326" s="281"/>
      <c r="K1326" s="81"/>
      <c r="L1326" s="282"/>
    </row>
    <row r="1327" spans="1:15" s="205" customFormat="1" x14ac:dyDescent="0.2">
      <c r="A1327" s="51"/>
      <c r="B1327" s="50"/>
      <c r="C1327" s="50"/>
      <c r="D1327" s="550"/>
      <c r="E1327" s="618"/>
      <c r="F1327" s="333">
        <v>250</v>
      </c>
      <c r="G1327" s="48"/>
      <c r="H1327" s="334" t="s">
        <v>270</v>
      </c>
      <c r="I1327" s="242" t="s">
        <v>20</v>
      </c>
      <c r="J1327" s="65">
        <v>600000</v>
      </c>
      <c r="K1327" s="61"/>
      <c r="L1327" s="60">
        <f>SUM(J1327:K1327)</f>
        <v>600000</v>
      </c>
      <c r="M1327" s="17"/>
      <c r="N1327" s="203"/>
      <c r="O1327" s="204"/>
    </row>
    <row r="1328" spans="1:15" s="205" customFormat="1" x14ac:dyDescent="0.2">
      <c r="A1328" s="51"/>
      <c r="B1328" s="50"/>
      <c r="C1328" s="50"/>
      <c r="D1328" s="550"/>
      <c r="E1328" s="618"/>
      <c r="F1328" s="333"/>
      <c r="G1328" s="56" t="s">
        <v>37</v>
      </c>
      <c r="H1328" s="334"/>
      <c r="I1328" s="242" t="s">
        <v>38</v>
      </c>
      <c r="J1328" s="65">
        <f>SUM(J1327:J1327)</f>
        <v>600000</v>
      </c>
      <c r="K1328" s="61"/>
      <c r="L1328" s="60">
        <f>SUM(J1327:K1327)</f>
        <v>600000</v>
      </c>
      <c r="M1328" s="17"/>
      <c r="N1328" s="203"/>
      <c r="O1328" s="204"/>
    </row>
    <row r="1329" spans="2:12" ht="15" x14ac:dyDescent="0.25">
      <c r="B1329" s="50"/>
      <c r="D1329" s="550"/>
      <c r="E1329" s="618"/>
      <c r="F1329" s="333"/>
      <c r="G1329" s="48"/>
      <c r="H1329" s="337"/>
      <c r="I1329" s="66" t="s">
        <v>710</v>
      </c>
      <c r="J1329" s="57">
        <f>SUM(J1328)</f>
        <v>600000</v>
      </c>
      <c r="K1329" s="61"/>
      <c r="L1329" s="61">
        <f>SUM(J1328:K1328)</f>
        <v>600000</v>
      </c>
    </row>
    <row r="1330" spans="2:12" x14ac:dyDescent="0.2">
      <c r="B1330" s="50"/>
      <c r="D1330" s="550"/>
      <c r="E1330" s="618"/>
      <c r="F1330" s="333"/>
      <c r="G1330" s="48"/>
      <c r="H1330" s="334"/>
      <c r="I1330" s="26"/>
      <c r="J1330" s="246"/>
      <c r="K1330" s="30"/>
      <c r="L1330" s="62"/>
    </row>
    <row r="1331" spans="2:12" ht="33.75" x14ac:dyDescent="0.2">
      <c r="B1331" s="50"/>
      <c r="D1331" s="550"/>
      <c r="E1331" s="620" t="s">
        <v>251</v>
      </c>
      <c r="F1331" s="413"/>
      <c r="G1331" s="356"/>
      <c r="H1331" s="415"/>
      <c r="I1331" s="361" t="s">
        <v>829</v>
      </c>
      <c r="J1331" s="281"/>
      <c r="K1331" s="81"/>
      <c r="L1331" s="282"/>
    </row>
    <row r="1332" spans="2:12" x14ac:dyDescent="0.2">
      <c r="B1332" s="50"/>
      <c r="D1332" s="550"/>
      <c r="E1332" s="618"/>
      <c r="F1332" s="333">
        <v>251</v>
      </c>
      <c r="G1332" s="48"/>
      <c r="H1332" s="334" t="s">
        <v>270</v>
      </c>
      <c r="I1332" s="242" t="s">
        <v>20</v>
      </c>
      <c r="J1332" s="65">
        <v>500000</v>
      </c>
      <c r="K1332" s="61"/>
      <c r="L1332" s="60">
        <f>SUM(J1332:K1332)</f>
        <v>500000</v>
      </c>
    </row>
    <row r="1333" spans="2:12" x14ac:dyDescent="0.2">
      <c r="B1333" s="50"/>
      <c r="D1333" s="550"/>
      <c r="E1333" s="618"/>
      <c r="F1333" s="333"/>
      <c r="G1333" s="56" t="s">
        <v>37</v>
      </c>
      <c r="H1333" s="334"/>
      <c r="I1333" s="242" t="s">
        <v>38</v>
      </c>
      <c r="J1333" s="65">
        <f>SUM(J1332:J1332)</f>
        <v>500000</v>
      </c>
      <c r="K1333" s="61"/>
      <c r="L1333" s="60">
        <f>SUM(J1332:K1332)</f>
        <v>500000</v>
      </c>
    </row>
    <row r="1334" spans="2:12" ht="15" x14ac:dyDescent="0.25">
      <c r="B1334" s="50"/>
      <c r="D1334" s="550"/>
      <c r="E1334" s="618"/>
      <c r="F1334" s="333"/>
      <c r="G1334" s="48"/>
      <c r="H1334" s="337"/>
      <c r="I1334" s="66" t="s">
        <v>710</v>
      </c>
      <c r="J1334" s="57">
        <f>SUM(J1333)</f>
        <v>500000</v>
      </c>
      <c r="K1334" s="61"/>
      <c r="L1334" s="61">
        <f>SUM(J1333:K1333)</f>
        <v>500000</v>
      </c>
    </row>
    <row r="1335" spans="2:12" x14ac:dyDescent="0.2">
      <c r="B1335" s="50"/>
      <c r="D1335" s="550"/>
      <c r="E1335" s="618"/>
      <c r="F1335" s="333"/>
      <c r="G1335" s="48"/>
      <c r="H1335" s="334"/>
      <c r="I1335" s="26"/>
      <c r="J1335" s="246"/>
      <c r="K1335" s="30"/>
      <c r="L1335" s="62"/>
    </row>
    <row r="1336" spans="2:12" ht="33.75" x14ac:dyDescent="0.2">
      <c r="B1336" s="50"/>
      <c r="D1336" s="550"/>
      <c r="E1336" s="620" t="s">
        <v>251</v>
      </c>
      <c r="F1336" s="413"/>
      <c r="G1336" s="356"/>
      <c r="H1336" s="415"/>
      <c r="I1336" s="361" t="s">
        <v>828</v>
      </c>
      <c r="J1336" s="281"/>
      <c r="K1336" s="81"/>
      <c r="L1336" s="282"/>
    </row>
    <row r="1337" spans="2:12" x14ac:dyDescent="0.2">
      <c r="B1337" s="50"/>
      <c r="D1337" s="550"/>
      <c r="E1337" s="618"/>
      <c r="F1337" s="333">
        <v>252</v>
      </c>
      <c r="G1337" s="48"/>
      <c r="H1337" s="334" t="s">
        <v>270</v>
      </c>
      <c r="I1337" s="242" t="s">
        <v>20</v>
      </c>
      <c r="J1337" s="65">
        <v>600000</v>
      </c>
      <c r="K1337" s="61"/>
      <c r="L1337" s="60">
        <f>SUM(J1337:K1337)</f>
        <v>600000</v>
      </c>
    </row>
    <row r="1338" spans="2:12" x14ac:dyDescent="0.2">
      <c r="B1338" s="50"/>
      <c r="D1338" s="550"/>
      <c r="E1338" s="618"/>
      <c r="F1338" s="333"/>
      <c r="G1338" s="56" t="s">
        <v>37</v>
      </c>
      <c r="H1338" s="334"/>
      <c r="I1338" s="242" t="s">
        <v>38</v>
      </c>
      <c r="J1338" s="65">
        <f>SUM(J1337:J1337)</f>
        <v>600000</v>
      </c>
      <c r="K1338" s="61"/>
      <c r="L1338" s="60">
        <f>SUM(J1337:K1337)</f>
        <v>600000</v>
      </c>
    </row>
    <row r="1339" spans="2:12" ht="15" x14ac:dyDescent="0.25">
      <c r="B1339" s="50"/>
      <c r="D1339" s="550"/>
      <c r="E1339" s="618"/>
      <c r="F1339" s="333"/>
      <c r="G1339" s="48"/>
      <c r="H1339" s="337"/>
      <c r="I1339" s="66" t="s">
        <v>710</v>
      </c>
      <c r="J1339" s="57">
        <f>SUM(J1338)</f>
        <v>600000</v>
      </c>
      <c r="K1339" s="61"/>
      <c r="L1339" s="61">
        <f>SUM(J1338:K1338)</f>
        <v>600000</v>
      </c>
    </row>
    <row r="1340" spans="2:12" x14ac:dyDescent="0.2">
      <c r="B1340" s="50"/>
      <c r="D1340" s="550"/>
      <c r="E1340" s="618"/>
      <c r="F1340" s="333"/>
      <c r="G1340" s="48"/>
      <c r="H1340" s="334"/>
      <c r="I1340" s="26"/>
      <c r="J1340" s="246"/>
      <c r="K1340" s="30"/>
      <c r="L1340" s="62"/>
    </row>
    <row r="1341" spans="2:12" ht="56.25" x14ac:dyDescent="0.2">
      <c r="B1341" s="50"/>
      <c r="D1341" s="550"/>
      <c r="E1341" s="620" t="s">
        <v>251</v>
      </c>
      <c r="F1341" s="413"/>
      <c r="G1341" s="356"/>
      <c r="H1341" s="415"/>
      <c r="I1341" s="361" t="s">
        <v>908</v>
      </c>
      <c r="J1341" s="281"/>
      <c r="K1341" s="81"/>
      <c r="L1341" s="282"/>
    </row>
    <row r="1342" spans="2:12" x14ac:dyDescent="0.2">
      <c r="B1342" s="50"/>
      <c r="D1342" s="550"/>
      <c r="E1342" s="621"/>
      <c r="F1342" s="941" t="s">
        <v>982</v>
      </c>
      <c r="G1342" s="942"/>
      <c r="H1342" s="943" t="s">
        <v>46</v>
      </c>
      <c r="I1342" s="958" t="s">
        <v>10</v>
      </c>
      <c r="J1342" s="968">
        <v>200000</v>
      </c>
      <c r="K1342" s="969"/>
      <c r="L1342" s="947">
        <f>SUM(J1342:K1342)</f>
        <v>200000</v>
      </c>
    </row>
    <row r="1343" spans="2:12" x14ac:dyDescent="0.2">
      <c r="B1343" s="50"/>
      <c r="D1343" s="550"/>
      <c r="E1343" s="618"/>
      <c r="F1343" s="333">
        <v>253</v>
      </c>
      <c r="G1343" s="48"/>
      <c r="H1343" s="334" t="s">
        <v>270</v>
      </c>
      <c r="I1343" s="242" t="s">
        <v>20</v>
      </c>
      <c r="J1343" s="65">
        <v>16000000</v>
      </c>
      <c r="K1343" s="61"/>
      <c r="L1343" s="60">
        <f>SUM(J1343:K1343)</f>
        <v>16000000</v>
      </c>
    </row>
    <row r="1344" spans="2:12" x14ac:dyDescent="0.2">
      <c r="B1344" s="50"/>
      <c r="D1344" s="550"/>
      <c r="E1344" s="618"/>
      <c r="F1344" s="333"/>
      <c r="G1344" s="56" t="s">
        <v>37</v>
      </c>
      <c r="H1344" s="334"/>
      <c r="I1344" s="242" t="s">
        <v>38</v>
      </c>
      <c r="J1344" s="65">
        <f>SUM(J1346-J1345)</f>
        <v>8200000</v>
      </c>
      <c r="K1344" s="61"/>
      <c r="L1344" s="60">
        <f>SUM(J1344:K1344)</f>
        <v>8200000</v>
      </c>
    </row>
    <row r="1345" spans="2:13" x14ac:dyDescent="0.2">
      <c r="B1345" s="50"/>
      <c r="D1345" s="550"/>
      <c r="E1345" s="618"/>
      <c r="F1345" s="333"/>
      <c r="G1345" s="56" t="s">
        <v>113</v>
      </c>
      <c r="H1345" s="334"/>
      <c r="I1345" s="242" t="s">
        <v>280</v>
      </c>
      <c r="J1345" s="65">
        <v>8000000</v>
      </c>
      <c r="K1345" s="60"/>
      <c r="L1345" s="60">
        <f>SUM(J1344:K1344)</f>
        <v>8200000</v>
      </c>
    </row>
    <row r="1346" spans="2:13" ht="15" x14ac:dyDescent="0.25">
      <c r="B1346" s="50"/>
      <c r="D1346" s="550"/>
      <c r="E1346" s="618"/>
      <c r="F1346" s="333"/>
      <c r="G1346" s="48"/>
      <c r="H1346" s="337"/>
      <c r="I1346" s="66" t="s">
        <v>710</v>
      </c>
      <c r="J1346" s="57">
        <f>SUM(J1342:J1343)</f>
        <v>16200000</v>
      </c>
      <c r="K1346" s="57"/>
      <c r="L1346" s="57">
        <f>SUM(J1346:K1346)</f>
        <v>16200000</v>
      </c>
    </row>
    <row r="1347" spans="2:13" x14ac:dyDescent="0.2">
      <c r="B1347" s="50"/>
      <c r="D1347" s="550"/>
      <c r="E1347" s="893"/>
      <c r="F1347" s="894"/>
      <c r="G1347" s="895"/>
      <c r="H1347" s="896"/>
      <c r="I1347" s="897"/>
      <c r="J1347" s="898"/>
      <c r="K1347" s="246"/>
      <c r="L1347" s="350"/>
    </row>
    <row r="1348" spans="2:13" ht="45" x14ac:dyDescent="0.2">
      <c r="B1348" s="50"/>
      <c r="D1348" s="550"/>
      <c r="E1348" s="620" t="s">
        <v>251</v>
      </c>
      <c r="F1348" s="413"/>
      <c r="G1348" s="356"/>
      <c r="H1348" s="415"/>
      <c r="I1348" s="361" t="s">
        <v>839</v>
      </c>
      <c r="J1348" s="281"/>
      <c r="K1348" s="81"/>
      <c r="L1348" s="282"/>
    </row>
    <row r="1349" spans="2:13" x14ac:dyDescent="0.2">
      <c r="B1349" s="50"/>
      <c r="D1349" s="550"/>
      <c r="E1349" s="621"/>
      <c r="F1349" s="941" t="s">
        <v>981</v>
      </c>
      <c r="G1349" s="942"/>
      <c r="H1349" s="943" t="s">
        <v>46</v>
      </c>
      <c r="I1349" s="958" t="s">
        <v>10</v>
      </c>
      <c r="J1349" s="968">
        <v>200000</v>
      </c>
      <c r="K1349" s="969"/>
      <c r="L1349" s="947">
        <f>SUM(J1349:K1349)</f>
        <v>200000</v>
      </c>
    </row>
    <row r="1350" spans="2:13" x14ac:dyDescent="0.2">
      <c r="B1350" s="50"/>
      <c r="D1350" s="550"/>
      <c r="E1350" s="618"/>
      <c r="F1350" s="333">
        <v>254</v>
      </c>
      <c r="G1350" s="48"/>
      <c r="H1350" s="334" t="s">
        <v>270</v>
      </c>
      <c r="I1350" s="242" t="s">
        <v>20</v>
      </c>
      <c r="J1350" s="65">
        <v>100000</v>
      </c>
      <c r="K1350" s="61"/>
      <c r="L1350" s="60">
        <f t="shared" ref="L1350:L1352" si="67">SUM(J1350:K1350)</f>
        <v>100000</v>
      </c>
    </row>
    <row r="1351" spans="2:13" x14ac:dyDescent="0.2">
      <c r="B1351" s="50"/>
      <c r="D1351" s="550"/>
      <c r="E1351" s="618"/>
      <c r="F1351" s="333"/>
      <c r="G1351" s="56" t="s">
        <v>37</v>
      </c>
      <c r="H1351" s="334"/>
      <c r="I1351" s="242" t="s">
        <v>38</v>
      </c>
      <c r="J1351" s="65">
        <f>SUM(J1353-J1352)</f>
        <v>250000</v>
      </c>
      <c r="K1351" s="61"/>
      <c r="L1351" s="60">
        <f t="shared" si="67"/>
        <v>250000</v>
      </c>
    </row>
    <row r="1352" spans="2:13" x14ac:dyDescent="0.2">
      <c r="B1352" s="50"/>
      <c r="D1352" s="550"/>
      <c r="E1352" s="618"/>
      <c r="F1352" s="333"/>
      <c r="G1352" s="56" t="s">
        <v>113</v>
      </c>
      <c r="H1352" s="334"/>
      <c r="I1352" s="242" t="s">
        <v>280</v>
      </c>
      <c r="J1352" s="65">
        <v>50000</v>
      </c>
      <c r="K1352" s="60"/>
      <c r="L1352" s="60">
        <f t="shared" si="67"/>
        <v>50000</v>
      </c>
    </row>
    <row r="1353" spans="2:13" x14ac:dyDescent="0.2">
      <c r="B1353" s="50"/>
      <c r="D1353" s="550"/>
      <c r="E1353" s="618"/>
      <c r="F1353" s="333"/>
      <c r="G1353" s="48"/>
      <c r="H1353" s="334"/>
      <c r="I1353" s="66" t="s">
        <v>710</v>
      </c>
      <c r="J1353" s="57">
        <f>SUM(J1349:J1350)</f>
        <v>300000</v>
      </c>
      <c r="K1353" s="57"/>
      <c r="L1353" s="57">
        <f>SUM(J1353:K1353)</f>
        <v>300000</v>
      </c>
    </row>
    <row r="1354" spans="2:13" x14ac:dyDescent="0.2">
      <c r="B1354" s="50"/>
      <c r="D1354" s="550"/>
      <c r="E1354" s="618"/>
      <c r="F1354" s="333"/>
      <c r="G1354" s="48"/>
      <c r="H1354" s="334"/>
      <c r="I1354" s="26"/>
      <c r="J1354" s="246"/>
      <c r="K1354" s="246"/>
      <c r="L1354" s="350"/>
    </row>
    <row r="1355" spans="2:13" x14ac:dyDescent="0.2">
      <c r="B1355" s="50"/>
      <c r="D1355" s="550"/>
      <c r="E1355" s="620" t="s">
        <v>251</v>
      </c>
      <c r="F1355" s="413"/>
      <c r="G1355" s="356"/>
      <c r="H1355" s="415"/>
      <c r="I1355" s="361" t="s">
        <v>827</v>
      </c>
      <c r="J1355" s="281"/>
      <c r="K1355" s="81"/>
      <c r="L1355" s="282"/>
    </row>
    <row r="1356" spans="2:13" x14ac:dyDescent="0.2">
      <c r="B1356" s="50"/>
      <c r="D1356" s="550"/>
      <c r="E1356" s="618"/>
      <c r="F1356" s="333">
        <v>255</v>
      </c>
      <c r="G1356" s="48"/>
      <c r="H1356" s="334" t="s">
        <v>270</v>
      </c>
      <c r="I1356" s="242" t="s">
        <v>20</v>
      </c>
      <c r="J1356" s="65">
        <v>2000000</v>
      </c>
      <c r="K1356" s="61"/>
      <c r="L1356" s="60">
        <f>SUM(J1356:K1356)</f>
        <v>2000000</v>
      </c>
    </row>
    <row r="1357" spans="2:13" x14ac:dyDescent="0.2">
      <c r="B1357" s="50"/>
      <c r="D1357" s="550"/>
      <c r="E1357" s="618"/>
      <c r="F1357" s="333"/>
      <c r="G1357" s="56" t="s">
        <v>113</v>
      </c>
      <c r="H1357" s="334"/>
      <c r="I1357" s="242" t="s">
        <v>280</v>
      </c>
      <c r="J1357" s="65">
        <f>SUM(J1356)</f>
        <v>2000000</v>
      </c>
      <c r="K1357" s="65"/>
      <c r="L1357" s="65">
        <f t="shared" ref="L1357" si="68">SUM(L1356)</f>
        <v>2000000</v>
      </c>
      <c r="M1357" s="200"/>
    </row>
    <row r="1358" spans="2:13" ht="15" x14ac:dyDescent="0.25">
      <c r="B1358" s="50"/>
      <c r="D1358" s="550"/>
      <c r="E1358" s="618"/>
      <c r="F1358" s="333"/>
      <c r="G1358" s="48"/>
      <c r="H1358" s="337"/>
      <c r="I1358" s="66" t="s">
        <v>710</v>
      </c>
      <c r="J1358" s="57">
        <f>SUM(J1356)</f>
        <v>2000000</v>
      </c>
      <c r="K1358" s="57"/>
      <c r="L1358" s="57">
        <f>SUM(L1356)</f>
        <v>2000000</v>
      </c>
    </row>
    <row r="1359" spans="2:13" x14ac:dyDescent="0.2">
      <c r="B1359" s="50"/>
      <c r="D1359" s="550"/>
      <c r="E1359" s="618"/>
      <c r="F1359" s="333"/>
      <c r="G1359" s="48"/>
      <c r="H1359" s="334"/>
      <c r="I1359" s="26"/>
      <c r="J1359" s="246"/>
      <c r="K1359" s="246"/>
      <c r="L1359" s="350"/>
    </row>
    <row r="1360" spans="2:13" ht="22.5" x14ac:dyDescent="0.2">
      <c r="B1360" s="50"/>
      <c r="D1360" s="550"/>
      <c r="E1360" s="620" t="s">
        <v>251</v>
      </c>
      <c r="F1360" s="413"/>
      <c r="G1360" s="356"/>
      <c r="H1360" s="415"/>
      <c r="I1360" s="361" t="s">
        <v>826</v>
      </c>
      <c r="J1360" s="281"/>
      <c r="K1360" s="81"/>
      <c r="L1360" s="282"/>
    </row>
    <row r="1361" spans="2:12" x14ac:dyDescent="0.2">
      <c r="B1361" s="50"/>
      <c r="D1361" s="550"/>
      <c r="E1361" s="618"/>
      <c r="F1361" s="333">
        <v>256</v>
      </c>
      <c r="G1361" s="48"/>
      <c r="H1361" s="334" t="s">
        <v>270</v>
      </c>
      <c r="I1361" s="242" t="s">
        <v>20</v>
      </c>
      <c r="J1361" s="65">
        <v>100000</v>
      </c>
      <c r="K1361" s="61"/>
      <c r="L1361" s="60">
        <f>SUM(J1361:K1361)</f>
        <v>100000</v>
      </c>
    </row>
    <row r="1362" spans="2:12" x14ac:dyDescent="0.2">
      <c r="B1362" s="50"/>
      <c r="D1362" s="550"/>
      <c r="E1362" s="618"/>
      <c r="F1362" s="333"/>
      <c r="G1362" s="56" t="s">
        <v>37</v>
      </c>
      <c r="H1362" s="334"/>
      <c r="I1362" s="242" t="s">
        <v>38</v>
      </c>
      <c r="J1362" s="65">
        <f>SUM(J1364-J1363)</f>
        <v>50000</v>
      </c>
      <c r="K1362" s="65"/>
      <c r="L1362" s="60">
        <f t="shared" ref="L1362:L1363" si="69">SUM(J1362:K1362)</f>
        <v>50000</v>
      </c>
    </row>
    <row r="1363" spans="2:12" x14ac:dyDescent="0.2">
      <c r="B1363" s="50"/>
      <c r="D1363" s="550"/>
      <c r="E1363" s="618"/>
      <c r="F1363" s="333"/>
      <c r="G1363" s="56" t="s">
        <v>113</v>
      </c>
      <c r="H1363" s="334"/>
      <c r="I1363" s="242" t="s">
        <v>280</v>
      </c>
      <c r="J1363" s="65">
        <v>50000</v>
      </c>
      <c r="K1363" s="65"/>
      <c r="L1363" s="60">
        <f t="shared" si="69"/>
        <v>50000</v>
      </c>
    </row>
    <row r="1364" spans="2:12" x14ac:dyDescent="0.2">
      <c r="B1364" s="50"/>
      <c r="D1364" s="550"/>
      <c r="E1364" s="618"/>
      <c r="F1364" s="333"/>
      <c r="G1364" s="48"/>
      <c r="H1364" s="334"/>
      <c r="I1364" s="66" t="s">
        <v>710</v>
      </c>
      <c r="J1364" s="57">
        <f>SUM(J1361)</f>
        <v>100000</v>
      </c>
      <c r="K1364" s="57"/>
      <c r="L1364" s="57">
        <f>SUM(L1361)</f>
        <v>100000</v>
      </c>
    </row>
    <row r="1365" spans="2:12" x14ac:dyDescent="0.2">
      <c r="B1365" s="50"/>
      <c r="D1365" s="550"/>
      <c r="E1365" s="618"/>
      <c r="F1365" s="333"/>
      <c r="G1365" s="48"/>
      <c r="H1365" s="334"/>
      <c r="I1365" s="26"/>
      <c r="J1365" s="246"/>
      <c r="K1365" s="246"/>
      <c r="L1365" s="350"/>
    </row>
    <row r="1366" spans="2:12" x14ac:dyDescent="0.2">
      <c r="B1366" s="50"/>
      <c r="D1366" s="550"/>
      <c r="E1366" s="620" t="s">
        <v>251</v>
      </c>
      <c r="F1366" s="413"/>
      <c r="G1366" s="356"/>
      <c r="H1366" s="415"/>
      <c r="I1366" s="361" t="s">
        <v>825</v>
      </c>
      <c r="J1366" s="281"/>
      <c r="K1366" s="81"/>
      <c r="L1366" s="282"/>
    </row>
    <row r="1367" spans="2:12" x14ac:dyDescent="0.2">
      <c r="B1367" s="50"/>
      <c r="D1367" s="550"/>
      <c r="E1367" s="618"/>
      <c r="F1367" s="333">
        <v>257</v>
      </c>
      <c r="G1367" s="48"/>
      <c r="H1367" s="334" t="s">
        <v>270</v>
      </c>
      <c r="I1367" s="242" t="s">
        <v>20</v>
      </c>
      <c r="J1367" s="65">
        <v>4000000</v>
      </c>
      <c r="K1367" s="61"/>
      <c r="L1367" s="60">
        <f>SUM(J1367:K1367)</f>
        <v>4000000</v>
      </c>
    </row>
    <row r="1368" spans="2:12" x14ac:dyDescent="0.2">
      <c r="B1368" s="50"/>
      <c r="D1368" s="550"/>
      <c r="E1368" s="618"/>
      <c r="F1368" s="333"/>
      <c r="G1368" s="56" t="s">
        <v>113</v>
      </c>
      <c r="H1368" s="334"/>
      <c r="I1368" s="242" t="s">
        <v>280</v>
      </c>
      <c r="J1368" s="65">
        <f>SUM(J1367)</f>
        <v>4000000</v>
      </c>
      <c r="K1368" s="65"/>
      <c r="L1368" s="60">
        <f t="shared" ref="L1368" si="70">SUM(J1368:K1368)</f>
        <v>4000000</v>
      </c>
    </row>
    <row r="1369" spans="2:12" ht="15" x14ac:dyDescent="0.25">
      <c r="B1369" s="50"/>
      <c r="D1369" s="550"/>
      <c r="E1369" s="618"/>
      <c r="F1369" s="333"/>
      <c r="G1369" s="48"/>
      <c r="H1369" s="337"/>
      <c r="I1369" s="66" t="s">
        <v>710</v>
      </c>
      <c r="J1369" s="57">
        <f>SUM(J1367)</f>
        <v>4000000</v>
      </c>
      <c r="K1369" s="57"/>
      <c r="L1369" s="57">
        <f>SUM(L1367)</f>
        <v>4000000</v>
      </c>
    </row>
    <row r="1370" spans="2:12" x14ac:dyDescent="0.2">
      <c r="B1370" s="50"/>
      <c r="D1370" s="550"/>
      <c r="E1370" s="618"/>
      <c r="F1370" s="333"/>
      <c r="G1370" s="48"/>
      <c r="H1370" s="334"/>
      <c r="I1370" s="26"/>
      <c r="J1370" s="246"/>
      <c r="K1370" s="246"/>
      <c r="L1370" s="350"/>
    </row>
    <row r="1371" spans="2:12" x14ac:dyDescent="0.2">
      <c r="B1371" s="50"/>
      <c r="D1371" s="550"/>
      <c r="E1371" s="620" t="s">
        <v>251</v>
      </c>
      <c r="F1371" s="413"/>
      <c r="G1371" s="356"/>
      <c r="H1371" s="415"/>
      <c r="I1371" s="361" t="s">
        <v>824</v>
      </c>
      <c r="J1371" s="281"/>
      <c r="K1371" s="81"/>
      <c r="L1371" s="282"/>
    </row>
    <row r="1372" spans="2:12" x14ac:dyDescent="0.2">
      <c r="B1372" s="50"/>
      <c r="D1372" s="550"/>
      <c r="E1372" s="618"/>
      <c r="F1372" s="333">
        <v>258</v>
      </c>
      <c r="G1372" s="48"/>
      <c r="H1372" s="334" t="s">
        <v>270</v>
      </c>
      <c r="I1372" s="242" t="s">
        <v>20</v>
      </c>
      <c r="J1372" s="65">
        <v>1800000</v>
      </c>
      <c r="K1372" s="61"/>
      <c r="L1372" s="60">
        <f>SUM(J1372:K1372)</f>
        <v>1800000</v>
      </c>
    </row>
    <row r="1373" spans="2:12" x14ac:dyDescent="0.2">
      <c r="B1373" s="50"/>
      <c r="D1373" s="550"/>
      <c r="E1373" s="618"/>
      <c r="F1373" s="333"/>
      <c r="G1373" s="56" t="s">
        <v>37</v>
      </c>
      <c r="H1373" s="334"/>
      <c r="I1373" s="242" t="s">
        <v>38</v>
      </c>
      <c r="J1373" s="65">
        <f>SUM(J1375-J1374)</f>
        <v>900000</v>
      </c>
      <c r="K1373" s="65"/>
      <c r="L1373" s="60">
        <f t="shared" ref="L1373:L1374" si="71">SUM(J1373:K1373)</f>
        <v>900000</v>
      </c>
    </row>
    <row r="1374" spans="2:12" x14ac:dyDescent="0.2">
      <c r="B1374" s="50"/>
      <c r="D1374" s="550"/>
      <c r="E1374" s="618"/>
      <c r="F1374" s="333"/>
      <c r="G1374" s="56" t="s">
        <v>113</v>
      </c>
      <c r="H1374" s="334"/>
      <c r="I1374" s="242" t="s">
        <v>280</v>
      </c>
      <c r="J1374" s="65">
        <v>900000</v>
      </c>
      <c r="K1374" s="65"/>
      <c r="L1374" s="60">
        <f t="shared" si="71"/>
        <v>900000</v>
      </c>
    </row>
    <row r="1375" spans="2:12" ht="15" x14ac:dyDescent="0.25">
      <c r="B1375" s="50"/>
      <c r="D1375" s="550"/>
      <c r="E1375" s="618"/>
      <c r="F1375" s="333"/>
      <c r="G1375" s="48"/>
      <c r="H1375" s="337"/>
      <c r="I1375" s="66" t="s">
        <v>710</v>
      </c>
      <c r="J1375" s="57">
        <f>SUM(J1372)</f>
        <v>1800000</v>
      </c>
      <c r="K1375" s="57"/>
      <c r="L1375" s="57">
        <f>SUM(L1372)</f>
        <v>1800000</v>
      </c>
    </row>
    <row r="1376" spans="2:12" x14ac:dyDescent="0.2">
      <c r="B1376" s="50"/>
      <c r="D1376" s="550"/>
      <c r="E1376" s="618"/>
      <c r="F1376" s="333"/>
      <c r="G1376" s="48"/>
      <c r="H1376" s="334"/>
      <c r="I1376" s="26"/>
      <c r="J1376" s="246"/>
      <c r="K1376" s="246"/>
      <c r="L1376" s="350"/>
    </row>
    <row r="1377" spans="1:12" ht="22.5" x14ac:dyDescent="0.2">
      <c r="B1377" s="50"/>
      <c r="D1377" s="550"/>
      <c r="E1377" s="620" t="s">
        <v>251</v>
      </c>
      <c r="F1377" s="413"/>
      <c r="G1377" s="356"/>
      <c r="H1377" s="415"/>
      <c r="I1377" s="361" t="s">
        <v>823</v>
      </c>
      <c r="J1377" s="281"/>
      <c r="K1377" s="81"/>
      <c r="L1377" s="282"/>
    </row>
    <row r="1378" spans="1:12" x14ac:dyDescent="0.2">
      <c r="B1378" s="50"/>
      <c r="D1378" s="550"/>
      <c r="E1378" s="618"/>
      <c r="F1378" s="333">
        <v>259</v>
      </c>
      <c r="G1378" s="48"/>
      <c r="H1378" s="334" t="s">
        <v>270</v>
      </c>
      <c r="I1378" s="242" t="s">
        <v>20</v>
      </c>
      <c r="J1378" s="65">
        <v>900000</v>
      </c>
      <c r="K1378" s="61"/>
      <c r="L1378" s="60">
        <f>SUM(J1378:K1378)</f>
        <v>900000</v>
      </c>
    </row>
    <row r="1379" spans="1:12" x14ac:dyDescent="0.2">
      <c r="B1379" s="50"/>
      <c r="D1379" s="550"/>
      <c r="E1379" s="618"/>
      <c r="F1379" s="333"/>
      <c r="G1379" s="56" t="s">
        <v>37</v>
      </c>
      <c r="H1379" s="334"/>
      <c r="I1379" s="242" t="s">
        <v>38</v>
      </c>
      <c r="J1379" s="65">
        <f>SUM(J1381-J1380)</f>
        <v>450000</v>
      </c>
      <c r="K1379" s="65"/>
      <c r="L1379" s="60">
        <f t="shared" ref="L1379:L1380" si="72">SUM(J1379:K1379)</f>
        <v>450000</v>
      </c>
    </row>
    <row r="1380" spans="1:12" x14ac:dyDescent="0.2">
      <c r="B1380" s="50"/>
      <c r="D1380" s="550"/>
      <c r="E1380" s="618"/>
      <c r="F1380" s="333"/>
      <c r="G1380" s="56" t="s">
        <v>113</v>
      </c>
      <c r="H1380" s="334"/>
      <c r="I1380" s="242" t="s">
        <v>280</v>
      </c>
      <c r="J1380" s="65">
        <v>450000</v>
      </c>
      <c r="K1380" s="65"/>
      <c r="L1380" s="60">
        <f t="shared" si="72"/>
        <v>450000</v>
      </c>
    </row>
    <row r="1381" spans="1:12" ht="15" x14ac:dyDescent="0.25">
      <c r="A1381" s="50"/>
      <c r="B1381" s="50"/>
      <c r="C1381" s="766"/>
      <c r="D1381" s="550"/>
      <c r="E1381" s="618"/>
      <c r="F1381" s="333"/>
      <c r="G1381" s="48"/>
      <c r="H1381" s="337"/>
      <c r="I1381" s="66" t="s">
        <v>710</v>
      </c>
      <c r="J1381" s="57">
        <f>SUM(J1378)</f>
        <v>900000</v>
      </c>
      <c r="K1381" s="57"/>
      <c r="L1381" s="57">
        <f>SUM(L1378)</f>
        <v>900000</v>
      </c>
    </row>
    <row r="1382" spans="1:12" ht="15" x14ac:dyDescent="0.2">
      <c r="A1382" s="50"/>
      <c r="B1382" s="50"/>
      <c r="C1382" s="766"/>
      <c r="D1382" s="550"/>
      <c r="E1382" s="618"/>
      <c r="F1382" s="333"/>
      <c r="G1382" s="48"/>
      <c r="H1382" s="334"/>
      <c r="I1382" s="26"/>
      <c r="J1382" s="246"/>
      <c r="K1382" s="246"/>
      <c r="L1382" s="350"/>
    </row>
    <row r="1383" spans="1:12" ht="15" x14ac:dyDescent="0.2">
      <c r="A1383" s="50"/>
      <c r="B1383" s="50"/>
      <c r="C1383" s="766"/>
      <c r="D1383" s="550"/>
      <c r="E1383" s="620" t="s">
        <v>251</v>
      </c>
      <c r="F1383" s="413"/>
      <c r="G1383" s="356"/>
      <c r="H1383" s="415"/>
      <c r="I1383" s="361" t="s">
        <v>822</v>
      </c>
      <c r="J1383" s="281"/>
      <c r="K1383" s="81"/>
      <c r="L1383" s="282"/>
    </row>
    <row r="1384" spans="1:12" ht="15" x14ac:dyDescent="0.2">
      <c r="A1384" s="50"/>
      <c r="B1384" s="50"/>
      <c r="C1384" s="766"/>
      <c r="D1384" s="550"/>
      <c r="E1384" s="618"/>
      <c r="F1384" s="333">
        <v>260</v>
      </c>
      <c r="G1384" s="48"/>
      <c r="H1384" s="334" t="s">
        <v>270</v>
      </c>
      <c r="I1384" s="242" t="s">
        <v>20</v>
      </c>
      <c r="J1384" s="65">
        <v>1500000</v>
      </c>
      <c r="K1384" s="61"/>
      <c r="L1384" s="60">
        <f>SUM(J1384:K1384)</f>
        <v>1500000</v>
      </c>
    </row>
    <row r="1385" spans="1:12" ht="15" x14ac:dyDescent="0.2">
      <c r="A1385" s="50"/>
      <c r="B1385" s="50"/>
      <c r="C1385" s="766"/>
      <c r="D1385" s="550"/>
      <c r="E1385" s="618"/>
      <c r="F1385" s="333"/>
      <c r="G1385" s="56" t="s">
        <v>37</v>
      </c>
      <c r="H1385" s="334"/>
      <c r="I1385" s="242" t="s">
        <v>38</v>
      </c>
      <c r="J1385" s="65">
        <f>SUM(J1387-J1386)</f>
        <v>750000</v>
      </c>
      <c r="K1385" s="65"/>
      <c r="L1385" s="60">
        <f t="shared" ref="L1385:L1386" si="73">SUM(J1385:K1385)</f>
        <v>750000</v>
      </c>
    </row>
    <row r="1386" spans="1:12" ht="15" x14ac:dyDescent="0.2">
      <c r="A1386" s="50"/>
      <c r="B1386" s="50"/>
      <c r="C1386" s="766"/>
      <c r="D1386" s="550"/>
      <c r="E1386" s="618"/>
      <c r="F1386" s="333"/>
      <c r="G1386" s="56" t="s">
        <v>113</v>
      </c>
      <c r="H1386" s="334"/>
      <c r="I1386" s="242" t="s">
        <v>280</v>
      </c>
      <c r="J1386" s="65">
        <v>750000</v>
      </c>
      <c r="K1386" s="65"/>
      <c r="L1386" s="60">
        <f t="shared" si="73"/>
        <v>750000</v>
      </c>
    </row>
    <row r="1387" spans="1:12" ht="15" x14ac:dyDescent="0.25">
      <c r="A1387" s="50"/>
      <c r="B1387" s="50"/>
      <c r="C1387" s="766"/>
      <c r="D1387" s="550"/>
      <c r="E1387" s="618"/>
      <c r="F1387" s="333"/>
      <c r="G1387" s="48"/>
      <c r="H1387" s="337"/>
      <c r="I1387" s="66" t="s">
        <v>710</v>
      </c>
      <c r="J1387" s="57">
        <f>SUM(J1384)</f>
        <v>1500000</v>
      </c>
      <c r="K1387" s="57"/>
      <c r="L1387" s="57">
        <f>SUM(L1384)</f>
        <v>1500000</v>
      </c>
    </row>
    <row r="1388" spans="1:12" ht="15" x14ac:dyDescent="0.2">
      <c r="A1388" s="50"/>
      <c r="B1388" s="50"/>
      <c r="C1388" s="766"/>
      <c r="D1388" s="550"/>
      <c r="E1388" s="618"/>
      <c r="F1388" s="333"/>
      <c r="G1388" s="48"/>
      <c r="H1388" s="334"/>
      <c r="I1388" s="26"/>
      <c r="J1388" s="246"/>
      <c r="K1388" s="246"/>
      <c r="L1388" s="350"/>
    </row>
    <row r="1389" spans="1:12" ht="15" x14ac:dyDescent="0.2">
      <c r="A1389" s="50"/>
      <c r="B1389" s="50"/>
      <c r="C1389" s="766"/>
      <c r="D1389" s="550"/>
      <c r="E1389" s="620" t="s">
        <v>251</v>
      </c>
      <c r="F1389" s="413"/>
      <c r="G1389" s="356"/>
      <c r="H1389" s="415"/>
      <c r="I1389" s="361" t="s">
        <v>821</v>
      </c>
      <c r="J1389" s="281"/>
      <c r="K1389" s="81"/>
      <c r="L1389" s="282"/>
    </row>
    <row r="1390" spans="1:12" ht="15" x14ac:dyDescent="0.2">
      <c r="A1390" s="50"/>
      <c r="B1390" s="50"/>
      <c r="C1390" s="766"/>
      <c r="D1390" s="550"/>
      <c r="E1390" s="618"/>
      <c r="F1390" s="333">
        <v>261</v>
      </c>
      <c r="G1390" s="48"/>
      <c r="H1390" s="334" t="s">
        <v>270</v>
      </c>
      <c r="I1390" s="242" t="s">
        <v>20</v>
      </c>
      <c r="J1390" s="65">
        <v>1800000</v>
      </c>
      <c r="K1390" s="61"/>
      <c r="L1390" s="60">
        <f>SUM(J1390:K1390)</f>
        <v>1800000</v>
      </c>
    </row>
    <row r="1391" spans="1:12" ht="15" x14ac:dyDescent="0.2">
      <c r="A1391" s="50"/>
      <c r="B1391" s="50"/>
      <c r="C1391" s="766"/>
      <c r="D1391" s="550"/>
      <c r="E1391" s="618"/>
      <c r="F1391" s="333"/>
      <c r="G1391" s="56" t="s">
        <v>37</v>
      </c>
      <c r="H1391" s="334"/>
      <c r="I1391" s="242" t="s">
        <v>38</v>
      </c>
      <c r="J1391" s="65">
        <f>SUM(J1393-J1392)</f>
        <v>900000</v>
      </c>
      <c r="K1391" s="65"/>
      <c r="L1391" s="60">
        <f t="shared" ref="L1391:L1392" si="74">SUM(J1391:K1391)</f>
        <v>900000</v>
      </c>
    </row>
    <row r="1392" spans="1:12" ht="15" x14ac:dyDescent="0.2">
      <c r="A1392" s="50"/>
      <c r="B1392" s="50"/>
      <c r="C1392" s="766"/>
      <c r="D1392" s="550"/>
      <c r="E1392" s="618"/>
      <c r="F1392" s="333"/>
      <c r="G1392" s="56" t="s">
        <v>113</v>
      </c>
      <c r="H1392" s="334"/>
      <c r="I1392" s="242" t="s">
        <v>280</v>
      </c>
      <c r="J1392" s="65">
        <v>900000</v>
      </c>
      <c r="K1392" s="65"/>
      <c r="L1392" s="60">
        <f t="shared" si="74"/>
        <v>900000</v>
      </c>
    </row>
    <row r="1393" spans="1:12" ht="15" x14ac:dyDescent="0.25">
      <c r="A1393" s="50"/>
      <c r="B1393" s="50"/>
      <c r="C1393" s="766"/>
      <c r="D1393" s="550"/>
      <c r="E1393" s="618"/>
      <c r="F1393" s="333"/>
      <c r="G1393" s="48"/>
      <c r="H1393" s="337"/>
      <c r="I1393" s="66" t="s">
        <v>710</v>
      </c>
      <c r="J1393" s="57">
        <f>SUM(J1390)</f>
        <v>1800000</v>
      </c>
      <c r="K1393" s="57"/>
      <c r="L1393" s="57">
        <f>SUM(L1390)</f>
        <v>1800000</v>
      </c>
    </row>
    <row r="1394" spans="1:12" ht="15" x14ac:dyDescent="0.2">
      <c r="A1394" s="50"/>
      <c r="B1394" s="50"/>
      <c r="C1394" s="766"/>
      <c r="D1394" s="550"/>
      <c r="E1394" s="618"/>
      <c r="F1394" s="333"/>
      <c r="G1394" s="48"/>
      <c r="H1394" s="334"/>
      <c r="I1394" s="26"/>
      <c r="J1394" s="246"/>
      <c r="K1394" s="246"/>
      <c r="L1394" s="350"/>
    </row>
    <row r="1395" spans="1:12" ht="22.5" x14ac:dyDescent="0.2">
      <c r="A1395" s="50"/>
      <c r="B1395" s="50"/>
      <c r="C1395" s="766"/>
      <c r="D1395" s="550"/>
      <c r="E1395" s="620" t="s">
        <v>251</v>
      </c>
      <c r="F1395" s="413"/>
      <c r="G1395" s="356"/>
      <c r="H1395" s="415"/>
      <c r="I1395" s="361" t="s">
        <v>820</v>
      </c>
      <c r="J1395" s="281"/>
      <c r="K1395" s="81"/>
      <c r="L1395" s="282"/>
    </row>
    <row r="1396" spans="1:12" ht="15" x14ac:dyDescent="0.2">
      <c r="A1396" s="50"/>
      <c r="B1396" s="50"/>
      <c r="C1396" s="766"/>
      <c r="D1396" s="550"/>
      <c r="E1396" s="618"/>
      <c r="F1396" s="333">
        <v>262</v>
      </c>
      <c r="G1396" s="48"/>
      <c r="H1396" s="334" t="s">
        <v>270</v>
      </c>
      <c r="I1396" s="242" t="s">
        <v>20</v>
      </c>
      <c r="J1396" s="65">
        <v>180000</v>
      </c>
      <c r="K1396" s="61"/>
      <c r="L1396" s="60">
        <f>SUM(J1396:K1396)</f>
        <v>180000</v>
      </c>
    </row>
    <row r="1397" spans="1:12" ht="15" x14ac:dyDescent="0.2">
      <c r="A1397" s="50"/>
      <c r="B1397" s="50"/>
      <c r="C1397" s="766"/>
      <c r="D1397" s="550"/>
      <c r="E1397" s="618"/>
      <c r="F1397" s="333"/>
      <c r="G1397" s="56" t="s">
        <v>37</v>
      </c>
      <c r="H1397" s="334"/>
      <c r="I1397" s="242" t="s">
        <v>38</v>
      </c>
      <c r="J1397" s="65">
        <f>SUM(J1399-J1398)</f>
        <v>90000</v>
      </c>
      <c r="K1397" s="65"/>
      <c r="L1397" s="60">
        <f t="shared" ref="L1397:L1398" si="75">SUM(J1397:K1397)</f>
        <v>90000</v>
      </c>
    </row>
    <row r="1398" spans="1:12" ht="15" x14ac:dyDescent="0.2">
      <c r="A1398" s="50"/>
      <c r="B1398" s="50"/>
      <c r="C1398" s="766"/>
      <c r="D1398" s="550"/>
      <c r="E1398" s="618"/>
      <c r="F1398" s="333"/>
      <c r="G1398" s="56" t="s">
        <v>113</v>
      </c>
      <c r="H1398" s="334"/>
      <c r="I1398" s="242" t="s">
        <v>280</v>
      </c>
      <c r="J1398" s="65">
        <v>90000</v>
      </c>
      <c r="K1398" s="65"/>
      <c r="L1398" s="60">
        <f t="shared" si="75"/>
        <v>90000</v>
      </c>
    </row>
    <row r="1399" spans="1:12" ht="15" x14ac:dyDescent="0.25">
      <c r="A1399" s="50"/>
      <c r="B1399" s="50"/>
      <c r="C1399" s="766"/>
      <c r="D1399" s="550"/>
      <c r="E1399" s="618"/>
      <c r="F1399" s="333"/>
      <c r="G1399" s="48"/>
      <c r="H1399" s="337"/>
      <c r="I1399" s="66" t="s">
        <v>710</v>
      </c>
      <c r="J1399" s="57">
        <f>SUM(J1396)</f>
        <v>180000</v>
      </c>
      <c r="K1399" s="57"/>
      <c r="L1399" s="57">
        <f>SUM(L1396)</f>
        <v>180000</v>
      </c>
    </row>
    <row r="1400" spans="1:12" ht="15" x14ac:dyDescent="0.2">
      <c r="A1400" s="50"/>
      <c r="B1400" s="50"/>
      <c r="C1400" s="766"/>
      <c r="D1400" s="550"/>
      <c r="E1400" s="618"/>
      <c r="F1400" s="333"/>
      <c r="G1400" s="48"/>
      <c r="H1400" s="334"/>
      <c r="I1400" s="26"/>
      <c r="J1400" s="246"/>
      <c r="K1400" s="246"/>
      <c r="L1400" s="350"/>
    </row>
    <row r="1401" spans="1:12" ht="15" x14ac:dyDescent="0.2">
      <c r="A1401" s="50"/>
      <c r="B1401" s="50"/>
      <c r="C1401" s="766"/>
      <c r="D1401" s="550"/>
      <c r="E1401" s="620" t="s">
        <v>251</v>
      </c>
      <c r="F1401" s="413"/>
      <c r="G1401" s="356"/>
      <c r="H1401" s="415"/>
      <c r="I1401" s="361" t="s">
        <v>819</v>
      </c>
      <c r="J1401" s="281"/>
      <c r="K1401" s="81"/>
      <c r="L1401" s="282"/>
    </row>
    <row r="1402" spans="1:12" ht="15" x14ac:dyDescent="0.2">
      <c r="A1402" s="50"/>
      <c r="B1402" s="50"/>
      <c r="C1402" s="766"/>
      <c r="D1402" s="550"/>
      <c r="E1402" s="618"/>
      <c r="F1402" s="333">
        <v>263</v>
      </c>
      <c r="G1402" s="48"/>
      <c r="H1402" s="334" t="s">
        <v>270</v>
      </c>
      <c r="I1402" s="242" t="s">
        <v>20</v>
      </c>
      <c r="J1402" s="65">
        <v>1500000</v>
      </c>
      <c r="K1402" s="61"/>
      <c r="L1402" s="60">
        <f>SUM(J1402:K1402)</f>
        <v>1500000</v>
      </c>
    </row>
    <row r="1403" spans="1:12" ht="15" x14ac:dyDescent="0.2">
      <c r="A1403" s="50"/>
      <c r="B1403" s="50"/>
      <c r="C1403" s="766"/>
      <c r="D1403" s="550"/>
      <c r="E1403" s="618"/>
      <c r="F1403" s="333"/>
      <c r="G1403" s="56" t="s">
        <v>37</v>
      </c>
      <c r="H1403" s="334"/>
      <c r="I1403" s="242" t="s">
        <v>38</v>
      </c>
      <c r="J1403" s="65">
        <f>SUM(J1405-J1404)</f>
        <v>750000</v>
      </c>
      <c r="K1403" s="65"/>
      <c r="L1403" s="60">
        <f t="shared" ref="L1403:L1404" si="76">SUM(J1403:K1403)</f>
        <v>750000</v>
      </c>
    </row>
    <row r="1404" spans="1:12" ht="15" x14ac:dyDescent="0.2">
      <c r="A1404" s="50"/>
      <c r="B1404" s="50"/>
      <c r="C1404" s="766"/>
      <c r="D1404" s="550"/>
      <c r="E1404" s="618"/>
      <c r="F1404" s="333"/>
      <c r="G1404" s="56" t="s">
        <v>113</v>
      </c>
      <c r="H1404" s="334"/>
      <c r="I1404" s="242" t="s">
        <v>280</v>
      </c>
      <c r="J1404" s="65">
        <v>750000</v>
      </c>
      <c r="K1404" s="65"/>
      <c r="L1404" s="60">
        <f t="shared" si="76"/>
        <v>750000</v>
      </c>
    </row>
    <row r="1405" spans="1:12" ht="15" x14ac:dyDescent="0.25">
      <c r="A1405" s="50"/>
      <c r="B1405" s="50"/>
      <c r="C1405" s="766"/>
      <c r="D1405" s="550"/>
      <c r="E1405" s="618"/>
      <c r="F1405" s="333"/>
      <c r="G1405" s="48"/>
      <c r="H1405" s="337"/>
      <c r="I1405" s="66" t="s">
        <v>710</v>
      </c>
      <c r="J1405" s="57">
        <f>SUM(J1402)</f>
        <v>1500000</v>
      </c>
      <c r="K1405" s="57"/>
      <c r="L1405" s="57">
        <f>SUM(L1402)</f>
        <v>1500000</v>
      </c>
    </row>
    <row r="1406" spans="1:12" ht="15" x14ac:dyDescent="0.2">
      <c r="A1406" s="50"/>
      <c r="B1406" s="50"/>
      <c r="C1406" s="766"/>
      <c r="D1406" s="550"/>
      <c r="E1406" s="618"/>
      <c r="F1406" s="333"/>
      <c r="G1406" s="48"/>
      <c r="H1406" s="334"/>
      <c r="I1406" s="26"/>
      <c r="J1406" s="246"/>
      <c r="K1406" s="246"/>
      <c r="L1406" s="350"/>
    </row>
    <row r="1407" spans="1:12" ht="22.5" x14ac:dyDescent="0.2">
      <c r="A1407" s="50"/>
      <c r="B1407" s="50"/>
      <c r="C1407" s="766"/>
      <c r="D1407" s="550"/>
      <c r="E1407" s="620" t="s">
        <v>251</v>
      </c>
      <c r="F1407" s="413"/>
      <c r="G1407" s="356"/>
      <c r="H1407" s="415"/>
      <c r="I1407" s="361" t="s">
        <v>818</v>
      </c>
      <c r="J1407" s="281"/>
      <c r="K1407" s="81"/>
      <c r="L1407" s="282"/>
    </row>
    <row r="1408" spans="1:12" ht="15" x14ac:dyDescent="0.2">
      <c r="A1408" s="50"/>
      <c r="B1408" s="50"/>
      <c r="C1408" s="766"/>
      <c r="D1408" s="550"/>
      <c r="E1408" s="621"/>
      <c r="F1408" s="941" t="s">
        <v>980</v>
      </c>
      <c r="G1408" s="942"/>
      <c r="H1408" s="943" t="s">
        <v>46</v>
      </c>
      <c r="I1408" s="958" t="s">
        <v>10</v>
      </c>
      <c r="J1408" s="959">
        <v>200000</v>
      </c>
      <c r="K1408" s="960"/>
      <c r="L1408" s="947">
        <f>SUM(J1408:K1408)</f>
        <v>200000</v>
      </c>
    </row>
    <row r="1409" spans="1:12" ht="15" x14ac:dyDescent="0.2">
      <c r="A1409" s="50"/>
      <c r="B1409" s="50"/>
      <c r="C1409" s="766"/>
      <c r="D1409" s="550"/>
      <c r="E1409" s="618"/>
      <c r="F1409" s="333">
        <v>264</v>
      </c>
      <c r="G1409" s="48"/>
      <c r="H1409" s="334" t="s">
        <v>270</v>
      </c>
      <c r="I1409" s="242" t="s">
        <v>20</v>
      </c>
      <c r="J1409" s="65">
        <v>3840000</v>
      </c>
      <c r="K1409" s="61"/>
      <c r="L1409" s="60">
        <f>SUM(J1409:K1409)</f>
        <v>3840000</v>
      </c>
    </row>
    <row r="1410" spans="1:12" ht="15" x14ac:dyDescent="0.2">
      <c r="A1410" s="50"/>
      <c r="B1410" s="50"/>
      <c r="C1410" s="766"/>
      <c r="D1410" s="550"/>
      <c r="E1410" s="618"/>
      <c r="F1410" s="333"/>
      <c r="G1410" s="56" t="s">
        <v>37</v>
      </c>
      <c r="H1410" s="334"/>
      <c r="I1410" s="242" t="s">
        <v>38</v>
      </c>
      <c r="J1410" s="65">
        <f>SUM(J1408:J1409)</f>
        <v>4040000</v>
      </c>
      <c r="K1410" s="65"/>
      <c r="L1410" s="60">
        <f t="shared" ref="L1410" si="77">SUM(J1410:K1410)</f>
        <v>4040000</v>
      </c>
    </row>
    <row r="1411" spans="1:12" ht="15" x14ac:dyDescent="0.25">
      <c r="A1411" s="50"/>
      <c r="B1411" s="50"/>
      <c r="C1411" s="766"/>
      <c r="D1411" s="550"/>
      <c r="E1411" s="618"/>
      <c r="F1411" s="333"/>
      <c r="G1411" s="48"/>
      <c r="H1411" s="337"/>
      <c r="I1411" s="66" t="s">
        <v>710</v>
      </c>
      <c r="J1411" s="57">
        <f>SUM(J1408:J1409)</f>
        <v>4040000</v>
      </c>
      <c r="K1411" s="57"/>
      <c r="L1411" s="57">
        <f>SUM(J1411:K1411)</f>
        <v>4040000</v>
      </c>
    </row>
    <row r="1412" spans="1:12" ht="15" x14ac:dyDescent="0.2">
      <c r="A1412" s="50"/>
      <c r="B1412" s="50"/>
      <c r="C1412" s="766"/>
      <c r="D1412" s="550"/>
      <c r="E1412" s="618"/>
      <c r="F1412" s="333"/>
      <c r="G1412" s="48"/>
      <c r="H1412" s="334"/>
      <c r="I1412" s="26"/>
      <c r="J1412" s="246"/>
      <c r="K1412" s="246"/>
      <c r="L1412" s="350"/>
    </row>
    <row r="1413" spans="1:12" ht="33.75" x14ac:dyDescent="0.2">
      <c r="A1413" s="50"/>
      <c r="B1413" s="50"/>
      <c r="C1413" s="766"/>
      <c r="D1413" s="550"/>
      <c r="E1413" s="620" t="s">
        <v>251</v>
      </c>
      <c r="F1413" s="413"/>
      <c r="G1413" s="356"/>
      <c r="H1413" s="415"/>
      <c r="I1413" s="361" t="s">
        <v>817</v>
      </c>
      <c r="J1413" s="281"/>
      <c r="K1413" s="81"/>
      <c r="L1413" s="282"/>
    </row>
    <row r="1414" spans="1:12" ht="15" x14ac:dyDescent="0.2">
      <c r="A1414" s="50"/>
      <c r="B1414" s="50"/>
      <c r="C1414" s="766"/>
      <c r="D1414" s="550"/>
      <c r="E1414" s="618"/>
      <c r="F1414" s="333">
        <v>265</v>
      </c>
      <c r="G1414" s="48"/>
      <c r="H1414" s="334" t="s">
        <v>270</v>
      </c>
      <c r="I1414" s="242" t="s">
        <v>20</v>
      </c>
      <c r="J1414" s="65">
        <v>1700000</v>
      </c>
      <c r="K1414" s="61"/>
      <c r="L1414" s="60">
        <f>SUM(J1414:K1414)</f>
        <v>1700000</v>
      </c>
    </row>
    <row r="1415" spans="1:12" ht="15" x14ac:dyDescent="0.2">
      <c r="A1415" s="50"/>
      <c r="B1415" s="50"/>
      <c r="C1415" s="766"/>
      <c r="D1415" s="550"/>
      <c r="E1415" s="618"/>
      <c r="F1415" s="333"/>
      <c r="G1415" s="56" t="s">
        <v>37</v>
      </c>
      <c r="H1415" s="334"/>
      <c r="I1415" s="242" t="s">
        <v>38</v>
      </c>
      <c r="J1415" s="65">
        <f>SUM(J1414)</f>
        <v>1700000</v>
      </c>
      <c r="K1415" s="65"/>
      <c r="L1415" s="60">
        <f t="shared" ref="L1415" si="78">SUM(J1415:K1415)</f>
        <v>1700000</v>
      </c>
    </row>
    <row r="1416" spans="1:12" ht="15" x14ac:dyDescent="0.25">
      <c r="A1416" s="50"/>
      <c r="B1416" s="50"/>
      <c r="C1416" s="766"/>
      <c r="D1416" s="550"/>
      <c r="E1416" s="618"/>
      <c r="F1416" s="333"/>
      <c r="G1416" s="48"/>
      <c r="H1416" s="337"/>
      <c r="I1416" s="66" t="s">
        <v>710</v>
      </c>
      <c r="J1416" s="57">
        <f>SUM(J1414)</f>
        <v>1700000</v>
      </c>
      <c r="K1416" s="57"/>
      <c r="L1416" s="57">
        <f>SUM(L1414)</f>
        <v>1700000</v>
      </c>
    </row>
    <row r="1417" spans="1:12" ht="15" x14ac:dyDescent="0.2">
      <c r="A1417" s="50"/>
      <c r="B1417" s="50"/>
      <c r="C1417" s="766"/>
      <c r="D1417" s="550"/>
      <c r="E1417" s="618"/>
      <c r="F1417" s="333"/>
      <c r="G1417" s="48"/>
      <c r="H1417" s="334"/>
      <c r="I1417" s="26"/>
      <c r="J1417" s="246"/>
      <c r="K1417" s="246"/>
      <c r="L1417" s="350"/>
    </row>
    <row r="1418" spans="1:12" ht="22.5" x14ac:dyDescent="0.2">
      <c r="A1418" s="50"/>
      <c r="B1418" s="50"/>
      <c r="C1418" s="766"/>
      <c r="D1418" s="550"/>
      <c r="E1418" s="620" t="s">
        <v>251</v>
      </c>
      <c r="F1418" s="413"/>
      <c r="G1418" s="356"/>
      <c r="H1418" s="415"/>
      <c r="I1418" s="361" t="s">
        <v>945</v>
      </c>
      <c r="J1418" s="281"/>
      <c r="K1418" s="81"/>
      <c r="L1418" s="282"/>
    </row>
    <row r="1419" spans="1:12" ht="15" x14ac:dyDescent="0.2">
      <c r="A1419" s="50"/>
      <c r="B1419" s="50"/>
      <c r="C1419" s="766"/>
      <c r="D1419" s="550"/>
      <c r="E1419" s="618"/>
      <c r="F1419" s="333">
        <v>266</v>
      </c>
      <c r="G1419" s="48"/>
      <c r="H1419" s="334" t="s">
        <v>270</v>
      </c>
      <c r="I1419" s="242" t="s">
        <v>20</v>
      </c>
      <c r="J1419" s="65">
        <v>500000</v>
      </c>
      <c r="K1419" s="61"/>
      <c r="L1419" s="60">
        <f>SUM(J1419:K1419)</f>
        <v>500000</v>
      </c>
    </row>
    <row r="1420" spans="1:12" ht="15" x14ac:dyDescent="0.2">
      <c r="A1420" s="50"/>
      <c r="B1420" s="50"/>
      <c r="C1420" s="766"/>
      <c r="D1420" s="550"/>
      <c r="E1420" s="618"/>
      <c r="F1420" s="333"/>
      <c r="G1420" s="56" t="s">
        <v>37</v>
      </c>
      <c r="H1420" s="334"/>
      <c r="I1420" s="242" t="s">
        <v>38</v>
      </c>
      <c r="J1420" s="65">
        <f>SUM(J1419)</f>
        <v>500000</v>
      </c>
      <c r="K1420" s="65"/>
      <c r="L1420" s="60">
        <f t="shared" ref="L1420" si="79">SUM(J1420:K1420)</f>
        <v>500000</v>
      </c>
    </row>
    <row r="1421" spans="1:12" ht="15" x14ac:dyDescent="0.25">
      <c r="A1421" s="50"/>
      <c r="B1421" s="50"/>
      <c r="C1421" s="766"/>
      <c r="D1421" s="550"/>
      <c r="E1421" s="618"/>
      <c r="F1421" s="333"/>
      <c r="G1421" s="48"/>
      <c r="H1421" s="337"/>
      <c r="I1421" s="66" t="s">
        <v>710</v>
      </c>
      <c r="J1421" s="57">
        <f>SUM(J1419)</f>
        <v>500000</v>
      </c>
      <c r="K1421" s="57"/>
      <c r="L1421" s="57">
        <f>SUM(L1419)</f>
        <v>500000</v>
      </c>
    </row>
    <row r="1422" spans="1:12" ht="15" x14ac:dyDescent="0.2">
      <c r="A1422" s="50"/>
      <c r="B1422" s="50"/>
      <c r="C1422" s="766"/>
      <c r="D1422" s="550"/>
      <c r="E1422" s="618"/>
      <c r="F1422" s="333"/>
      <c r="G1422" s="48"/>
      <c r="H1422" s="334"/>
      <c r="I1422" s="26"/>
      <c r="J1422" s="246"/>
      <c r="K1422" s="246"/>
      <c r="L1422" s="350"/>
    </row>
    <row r="1423" spans="1:12" ht="22.5" x14ac:dyDescent="0.2">
      <c r="A1423" s="50"/>
      <c r="B1423" s="50"/>
      <c r="C1423" s="766"/>
      <c r="D1423" s="550"/>
      <c r="E1423" s="620" t="s">
        <v>251</v>
      </c>
      <c r="F1423" s="413"/>
      <c r="G1423" s="356"/>
      <c r="H1423" s="415"/>
      <c r="I1423" s="361" t="s">
        <v>715</v>
      </c>
      <c r="J1423" s="281"/>
      <c r="K1423" s="81"/>
      <c r="L1423" s="282"/>
    </row>
    <row r="1424" spans="1:12" ht="15" x14ac:dyDescent="0.2">
      <c r="A1424" s="50"/>
      <c r="B1424" s="50"/>
      <c r="C1424" s="766"/>
      <c r="D1424" s="550"/>
      <c r="E1424" s="618"/>
      <c r="F1424" s="333">
        <v>267</v>
      </c>
      <c r="G1424" s="48"/>
      <c r="H1424" s="334" t="s">
        <v>270</v>
      </c>
      <c r="I1424" s="242" t="s">
        <v>20</v>
      </c>
      <c r="J1424" s="65">
        <v>1000</v>
      </c>
      <c r="K1424" s="61"/>
      <c r="L1424" s="60">
        <f>SUM(J1424:K1424)</f>
        <v>1000</v>
      </c>
    </row>
    <row r="1425" spans="1:15" ht="15" x14ac:dyDescent="0.2">
      <c r="A1425" s="50"/>
      <c r="B1425" s="50"/>
      <c r="C1425" s="766"/>
      <c r="D1425" s="550"/>
      <c r="E1425" s="618"/>
      <c r="F1425" s="333"/>
      <c r="G1425" s="56" t="s">
        <v>37</v>
      </c>
      <c r="H1425" s="334"/>
      <c r="I1425" s="242" t="s">
        <v>38</v>
      </c>
      <c r="J1425" s="65">
        <f>SUM(J1424)</f>
        <v>1000</v>
      </c>
      <c r="K1425" s="65"/>
      <c r="L1425" s="60">
        <f t="shared" ref="L1425" si="80">SUM(J1425:K1425)</f>
        <v>1000</v>
      </c>
    </row>
    <row r="1426" spans="1:15" ht="15" x14ac:dyDescent="0.25">
      <c r="A1426" s="50"/>
      <c r="B1426" s="50"/>
      <c r="C1426" s="766"/>
      <c r="D1426" s="550"/>
      <c r="E1426" s="618"/>
      <c r="F1426" s="333"/>
      <c r="G1426" s="48"/>
      <c r="H1426" s="337"/>
      <c r="I1426" s="66" t="s">
        <v>710</v>
      </c>
      <c r="J1426" s="57">
        <f>SUM(J1424)</f>
        <v>1000</v>
      </c>
      <c r="K1426" s="57"/>
      <c r="L1426" s="57">
        <f>SUM(L1424)</f>
        <v>1000</v>
      </c>
    </row>
    <row r="1427" spans="1:15" ht="15" x14ac:dyDescent="0.2">
      <c r="A1427" s="50"/>
      <c r="B1427" s="50"/>
      <c r="C1427" s="766"/>
      <c r="D1427" s="550"/>
      <c r="E1427" s="618"/>
      <c r="F1427" s="333"/>
      <c r="G1427" s="48"/>
      <c r="H1427" s="334"/>
      <c r="I1427" s="26"/>
      <c r="J1427" s="246"/>
      <c r="K1427" s="246"/>
      <c r="L1427" s="350"/>
    </row>
    <row r="1428" spans="1:15" ht="22.5" x14ac:dyDescent="0.2">
      <c r="A1428" s="50"/>
      <c r="B1428" s="50"/>
      <c r="C1428" s="766"/>
      <c r="D1428" s="550"/>
      <c r="E1428" s="620" t="s">
        <v>251</v>
      </c>
      <c r="F1428" s="413"/>
      <c r="G1428" s="356"/>
      <c r="H1428" s="415"/>
      <c r="I1428" s="361" t="s">
        <v>816</v>
      </c>
      <c r="J1428" s="281"/>
      <c r="K1428" s="81"/>
      <c r="L1428" s="282"/>
    </row>
    <row r="1429" spans="1:15" ht="15" x14ac:dyDescent="0.2">
      <c r="A1429" s="50"/>
      <c r="B1429" s="50"/>
      <c r="C1429" s="766"/>
      <c r="D1429" s="550"/>
      <c r="E1429" s="618"/>
      <c r="F1429" s="333">
        <v>268</v>
      </c>
      <c r="G1429" s="48"/>
      <c r="H1429" s="334" t="s">
        <v>270</v>
      </c>
      <c r="I1429" s="242" t="s">
        <v>20</v>
      </c>
      <c r="J1429" s="65">
        <v>2500000</v>
      </c>
      <c r="K1429" s="61"/>
      <c r="L1429" s="60">
        <f>SUM(J1429:K1429)</f>
        <v>2500000</v>
      </c>
    </row>
    <row r="1430" spans="1:15" ht="15" x14ac:dyDescent="0.2">
      <c r="A1430" s="50"/>
      <c r="B1430" s="50"/>
      <c r="C1430" s="766"/>
      <c r="D1430" s="550"/>
      <c r="E1430" s="618"/>
      <c r="F1430" s="333"/>
      <c r="G1430" s="56" t="s">
        <v>37</v>
      </c>
      <c r="H1430" s="334"/>
      <c r="I1430" s="242" t="s">
        <v>38</v>
      </c>
      <c r="J1430" s="65">
        <f>SUM(J1429)</f>
        <v>2500000</v>
      </c>
      <c r="K1430" s="65"/>
      <c r="L1430" s="60">
        <f t="shared" ref="L1430" si="81">SUM(J1430:K1430)</f>
        <v>2500000</v>
      </c>
    </row>
    <row r="1431" spans="1:15" ht="15" x14ac:dyDescent="0.2">
      <c r="A1431" s="50"/>
      <c r="B1431" s="50"/>
      <c r="C1431" s="766"/>
      <c r="D1431" s="550"/>
      <c r="E1431" s="618"/>
      <c r="F1431" s="333"/>
      <c r="G1431" s="48"/>
      <c r="H1431" s="334"/>
      <c r="I1431" s="66" t="s">
        <v>710</v>
      </c>
      <c r="J1431" s="57">
        <f>SUM(J1429)</f>
        <v>2500000</v>
      </c>
      <c r="K1431" s="57"/>
      <c r="L1431" s="57">
        <f>SUM(L1429)</f>
        <v>2500000</v>
      </c>
    </row>
    <row r="1432" spans="1:15" s="205" customFormat="1" ht="15" x14ac:dyDescent="0.25">
      <c r="A1432" s="703"/>
      <c r="B1432" s="540"/>
      <c r="C1432" s="546"/>
      <c r="D1432" s="540"/>
      <c r="E1432" s="624"/>
      <c r="F1432" s="333"/>
      <c r="G1432" s="343"/>
      <c r="H1432" s="333"/>
      <c r="I1432" s="786"/>
      <c r="J1432" s="30"/>
      <c r="K1432" s="32"/>
      <c r="L1432" s="62"/>
      <c r="M1432" s="17"/>
      <c r="N1432" s="203"/>
      <c r="O1432" s="204"/>
    </row>
    <row r="1433" spans="1:15" s="205" customFormat="1" ht="15" x14ac:dyDescent="0.25">
      <c r="A1433" s="550"/>
      <c r="B1433" s="540"/>
      <c r="C1433" s="546"/>
      <c r="D1433" s="540"/>
      <c r="E1433" s="622"/>
      <c r="F1433" s="462"/>
      <c r="G1433" s="351"/>
      <c r="H1433" s="462"/>
      <c r="I1433" s="418" t="s">
        <v>237</v>
      </c>
      <c r="J1433" s="419"/>
      <c r="K1433" s="419"/>
      <c r="L1433" s="437"/>
      <c r="M1433" s="17"/>
      <c r="N1433" s="203"/>
      <c r="O1433" s="204"/>
    </row>
    <row r="1434" spans="1:15" x14ac:dyDescent="0.2">
      <c r="A1434" s="550"/>
      <c r="B1434" s="50"/>
      <c r="D1434" s="50"/>
      <c r="E1434" s="619" t="s">
        <v>252</v>
      </c>
      <c r="F1434" s="462"/>
      <c r="G1434" s="351"/>
      <c r="H1434" s="483"/>
      <c r="I1434" s="420" t="s">
        <v>636</v>
      </c>
      <c r="J1434" s="421"/>
      <c r="K1434" s="421"/>
      <c r="L1434" s="424"/>
    </row>
    <row r="1435" spans="1:15" x14ac:dyDescent="0.2">
      <c r="A1435" s="50"/>
      <c r="B1435" s="703"/>
      <c r="C1435" s="703"/>
      <c r="D1435" s="703"/>
      <c r="E1435" s="683"/>
      <c r="F1435" s="333"/>
      <c r="G1435" s="343"/>
      <c r="H1435" s="334"/>
      <c r="I1435" s="288"/>
      <c r="J1435" s="32"/>
      <c r="K1435" s="32"/>
      <c r="L1435" s="78"/>
    </row>
    <row r="1436" spans="1:15" ht="15" x14ac:dyDescent="0.25">
      <c r="A1436" s="550"/>
      <c r="B1436" s="50"/>
      <c r="C1436" s="50">
        <v>620</v>
      </c>
      <c r="D1436" s="50"/>
      <c r="E1436" s="618"/>
      <c r="F1436" s="333"/>
      <c r="G1436" s="48"/>
      <c r="H1436" s="337"/>
      <c r="I1436" s="309" t="s">
        <v>105</v>
      </c>
      <c r="J1436" s="77"/>
      <c r="K1436" s="77"/>
      <c r="L1436" s="58"/>
    </row>
    <row r="1437" spans="1:15" x14ac:dyDescent="0.2">
      <c r="A1437" s="550"/>
      <c r="B1437" s="50"/>
      <c r="D1437" s="550"/>
      <c r="E1437" s="618"/>
      <c r="F1437" s="333"/>
      <c r="G1437" s="48"/>
      <c r="H1437" s="493"/>
      <c r="I1437" s="255"/>
      <c r="J1437" s="32"/>
      <c r="K1437" s="32"/>
      <c r="L1437" s="62"/>
    </row>
    <row r="1438" spans="1:15" x14ac:dyDescent="0.2">
      <c r="A1438" s="389"/>
      <c r="B1438" s="459"/>
      <c r="C1438" s="459"/>
      <c r="D1438" s="670"/>
      <c r="E1438" s="621"/>
      <c r="F1438" s="333">
        <v>269</v>
      </c>
      <c r="G1438" s="48"/>
      <c r="H1438" s="333">
        <v>424</v>
      </c>
      <c r="I1438" s="242" t="s">
        <v>223</v>
      </c>
      <c r="J1438" s="60">
        <v>17300000</v>
      </c>
      <c r="K1438" s="60"/>
      <c r="L1438" s="60">
        <f>SUM(J1438+K1438)</f>
        <v>17300000</v>
      </c>
    </row>
    <row r="1439" spans="1:15" x14ac:dyDescent="0.2">
      <c r="A1439" s="550"/>
      <c r="B1439" s="50"/>
      <c r="D1439" s="550"/>
      <c r="E1439" s="618"/>
      <c r="F1439" s="333"/>
      <c r="G1439" s="48"/>
      <c r="H1439" s="787"/>
      <c r="I1439" s="251" t="s">
        <v>610</v>
      </c>
      <c r="J1439" s="61">
        <f>SUM(J1438)</f>
        <v>17300000</v>
      </c>
      <c r="K1439" s="61"/>
      <c r="L1439" s="61">
        <f t="shared" ref="L1439" si="82">SUM(L1438)</f>
        <v>17300000</v>
      </c>
    </row>
    <row r="1440" spans="1:15" ht="15" x14ac:dyDescent="0.2">
      <c r="A1440" s="788" t="s">
        <v>217</v>
      </c>
      <c r="B1440" s="788"/>
      <c r="C1440" s="534"/>
      <c r="D1440" s="534"/>
      <c r="E1440" s="623"/>
      <c r="F1440" s="464"/>
      <c r="G1440" s="56" t="s">
        <v>37</v>
      </c>
      <c r="H1440" s="789"/>
      <c r="I1440" s="242" t="s">
        <v>38</v>
      </c>
      <c r="J1440" s="60">
        <f>SUM(J1439)</f>
        <v>17300000</v>
      </c>
      <c r="K1440" s="60"/>
      <c r="L1440" s="60">
        <f>SUM(J1440+K1440)</f>
        <v>17300000</v>
      </c>
    </row>
    <row r="1441" spans="1:12" ht="15" x14ac:dyDescent="0.2">
      <c r="A1441" s="790"/>
      <c r="B1441" s="790"/>
      <c r="C1441" s="534"/>
      <c r="D1441" s="534"/>
      <c r="E1441" s="623"/>
      <c r="F1441" s="333"/>
      <c r="G1441" s="252"/>
      <c r="H1441" s="498"/>
      <c r="I1441" s="285"/>
      <c r="J1441" s="209"/>
      <c r="K1441" s="209"/>
      <c r="L1441" s="349"/>
    </row>
    <row r="1442" spans="1:12" ht="15" x14ac:dyDescent="0.2">
      <c r="A1442" s="788"/>
      <c r="B1442" s="788"/>
      <c r="C1442" s="534"/>
      <c r="D1442" s="534"/>
      <c r="E1442" s="622"/>
      <c r="F1442" s="868"/>
      <c r="G1442" s="351"/>
      <c r="H1442" s="791"/>
      <c r="I1442" s="418" t="s">
        <v>412</v>
      </c>
      <c r="J1442" s="776"/>
      <c r="K1442" s="776"/>
      <c r="L1442" s="730"/>
    </row>
    <row r="1443" spans="1:12" ht="15" x14ac:dyDescent="0.2">
      <c r="A1443" s="788"/>
      <c r="B1443" s="788"/>
      <c r="C1443" s="792"/>
      <c r="D1443" s="793"/>
      <c r="E1443" s="794" t="s">
        <v>501</v>
      </c>
      <c r="F1443" s="868"/>
      <c r="G1443" s="795"/>
      <c r="H1443" s="483"/>
      <c r="I1443" s="796" t="s">
        <v>464</v>
      </c>
      <c r="J1443" s="797"/>
      <c r="K1443" s="797"/>
      <c r="L1443" s="798"/>
    </row>
    <row r="1444" spans="1:12" ht="15" x14ac:dyDescent="0.2">
      <c r="A1444" s="788"/>
      <c r="B1444" s="788"/>
      <c r="C1444" s="799"/>
      <c r="D1444" s="800"/>
      <c r="E1444" s="801"/>
      <c r="F1444" s="466"/>
      <c r="G1444" s="802"/>
      <c r="H1444" s="498"/>
      <c r="I1444" s="803"/>
      <c r="J1444" s="804"/>
      <c r="K1444" s="804"/>
      <c r="L1444" s="805"/>
    </row>
    <row r="1445" spans="1:12" ht="15" x14ac:dyDescent="0.2">
      <c r="A1445" s="788"/>
      <c r="B1445" s="788"/>
      <c r="C1445" s="806">
        <v>620</v>
      </c>
      <c r="D1445" s="807"/>
      <c r="E1445" s="808"/>
      <c r="F1445" s="466"/>
      <c r="G1445" s="345"/>
      <c r="H1445" s="335"/>
      <c r="I1445" s="809" t="s">
        <v>105</v>
      </c>
      <c r="J1445" s="810"/>
      <c r="K1445" s="810"/>
      <c r="L1445" s="811"/>
    </row>
    <row r="1446" spans="1:12" x14ac:dyDescent="0.2">
      <c r="A1446" s="550"/>
      <c r="B1446" s="50"/>
      <c r="D1446" s="550"/>
      <c r="E1446" s="618"/>
      <c r="F1446" s="466"/>
      <c r="G1446" s="345"/>
      <c r="H1446" s="704"/>
      <c r="I1446" s="812"/>
      <c r="J1446" s="813"/>
      <c r="K1446" s="813"/>
      <c r="L1446" s="814"/>
    </row>
    <row r="1447" spans="1:12" x14ac:dyDescent="0.2">
      <c r="A1447" s="550"/>
      <c r="B1447" s="50"/>
      <c r="D1447" s="550"/>
      <c r="E1447" s="618"/>
      <c r="F1447" s="466">
        <v>270</v>
      </c>
      <c r="G1447" s="210"/>
      <c r="H1447" s="499" t="s">
        <v>415</v>
      </c>
      <c r="I1447" s="324" t="s">
        <v>416</v>
      </c>
      <c r="J1447" s="243">
        <v>144000000</v>
      </c>
      <c r="K1447" s="243"/>
      <c r="L1447" s="243">
        <f>SUM(J1447+K1447)</f>
        <v>144000000</v>
      </c>
    </row>
    <row r="1448" spans="1:12" x14ac:dyDescent="0.2">
      <c r="A1448" s="550"/>
      <c r="B1448" s="50"/>
      <c r="D1448" s="550"/>
      <c r="E1448" s="618"/>
      <c r="F1448" s="333"/>
      <c r="G1448" s="345"/>
      <c r="H1448" s="335"/>
      <c r="I1448" s="325" t="s">
        <v>587</v>
      </c>
      <c r="J1448" s="275">
        <f>SUM(J1447)</f>
        <v>144000000</v>
      </c>
      <c r="K1448" s="275"/>
      <c r="L1448" s="275">
        <f t="shared" ref="L1448" si="83">SUM(L1447)</f>
        <v>144000000</v>
      </c>
    </row>
    <row r="1449" spans="1:12" x14ac:dyDescent="0.2">
      <c r="A1449" s="550"/>
      <c r="B1449" s="50"/>
      <c r="C1449" s="534"/>
      <c r="D1449" s="534"/>
      <c r="E1449" s="623"/>
      <c r="F1449" s="333"/>
      <c r="G1449" s="56" t="s">
        <v>37</v>
      </c>
      <c r="H1449" s="494"/>
      <c r="I1449" s="293" t="s">
        <v>38</v>
      </c>
      <c r="J1449" s="122">
        <f>SUM(J1448)</f>
        <v>144000000</v>
      </c>
      <c r="K1449" s="122"/>
      <c r="L1449" s="122">
        <f>SUM(J1449+K1449)</f>
        <v>144000000</v>
      </c>
    </row>
    <row r="1450" spans="1:12" x14ac:dyDescent="0.2">
      <c r="A1450" s="702"/>
      <c r="B1450" s="703"/>
      <c r="C1450" s="534"/>
      <c r="D1450" s="534"/>
      <c r="E1450" s="623"/>
      <c r="F1450" s="333"/>
      <c r="G1450" s="343"/>
      <c r="H1450" s="334"/>
      <c r="I1450" s="786"/>
      <c r="J1450" s="30"/>
      <c r="K1450" s="30"/>
      <c r="L1450" s="62"/>
    </row>
    <row r="1451" spans="1:12" x14ac:dyDescent="0.2">
      <c r="A1451" s="550"/>
      <c r="B1451" s="50"/>
      <c r="D1451" s="550"/>
      <c r="E1451" s="622"/>
      <c r="F1451" s="462"/>
      <c r="G1451" s="351"/>
      <c r="H1451" s="480"/>
      <c r="I1451" s="418" t="s">
        <v>237</v>
      </c>
      <c r="J1451" s="517"/>
      <c r="K1451" s="419"/>
      <c r="L1451" s="353"/>
    </row>
    <row r="1452" spans="1:12" ht="15" x14ac:dyDescent="0.25">
      <c r="A1452" s="550"/>
      <c r="B1452" s="50"/>
      <c r="C1452" s="703"/>
      <c r="D1452" s="702"/>
      <c r="E1452" s="619" t="s">
        <v>252</v>
      </c>
      <c r="F1452" s="462"/>
      <c r="G1452" s="351"/>
      <c r="H1452" s="495"/>
      <c r="I1452" s="420" t="s">
        <v>636</v>
      </c>
      <c r="J1452" s="509"/>
      <c r="K1452" s="421"/>
      <c r="L1452" s="422"/>
    </row>
    <row r="1453" spans="1:12" ht="15" x14ac:dyDescent="0.25">
      <c r="A1453" s="550"/>
      <c r="B1453" s="50"/>
      <c r="D1453" s="50"/>
      <c r="E1453" s="618"/>
      <c r="F1453" s="333"/>
      <c r="G1453" s="343"/>
      <c r="H1453" s="337"/>
      <c r="I1453" s="288"/>
      <c r="J1453" s="30"/>
      <c r="K1453" s="32"/>
      <c r="L1453" s="62"/>
    </row>
    <row r="1454" spans="1:12" ht="15" x14ac:dyDescent="0.25">
      <c r="A1454" s="550"/>
      <c r="B1454" s="50"/>
      <c r="C1454" s="50">
        <v>360</v>
      </c>
      <c r="D1454" s="50"/>
      <c r="E1454" s="618"/>
      <c r="F1454" s="333"/>
      <c r="G1454" s="48"/>
      <c r="H1454" s="337"/>
      <c r="I1454" s="260" t="s">
        <v>155</v>
      </c>
      <c r="J1454" s="348"/>
      <c r="K1454" s="77"/>
      <c r="L1454" s="58"/>
    </row>
    <row r="1455" spans="1:12" ht="15" x14ac:dyDescent="0.25">
      <c r="A1455" s="550"/>
      <c r="B1455" s="50"/>
      <c r="C1455" s="534"/>
      <c r="D1455" s="534"/>
      <c r="E1455" s="623"/>
      <c r="F1455" s="333"/>
      <c r="G1455" s="48"/>
      <c r="H1455" s="337"/>
      <c r="I1455" s="26"/>
      <c r="J1455" s="30"/>
      <c r="K1455" s="32"/>
      <c r="L1455" s="62"/>
    </row>
    <row r="1456" spans="1:12" x14ac:dyDescent="0.2">
      <c r="A1456" s="550"/>
      <c r="B1456" s="50"/>
      <c r="D1456" s="550"/>
      <c r="E1456" s="618"/>
      <c r="F1456" s="333">
        <v>271</v>
      </c>
      <c r="G1456" s="48"/>
      <c r="H1456" s="334" t="s">
        <v>46</v>
      </c>
      <c r="I1456" s="242" t="s">
        <v>10</v>
      </c>
      <c r="J1456" s="60">
        <v>6000000</v>
      </c>
      <c r="K1456" s="60"/>
      <c r="L1456" s="60">
        <f>SUM(J1456:K1456)</f>
        <v>6000000</v>
      </c>
    </row>
    <row r="1457" spans="1:15" x14ac:dyDescent="0.2">
      <c r="A1457" s="550"/>
      <c r="B1457" s="50"/>
      <c r="D1457" s="550"/>
      <c r="E1457" s="618"/>
      <c r="F1457" s="333">
        <v>272</v>
      </c>
      <c r="G1457" s="48"/>
      <c r="H1457" s="334" t="s">
        <v>269</v>
      </c>
      <c r="I1457" s="242" t="s">
        <v>35</v>
      </c>
      <c r="J1457" s="60">
        <v>9300000</v>
      </c>
      <c r="K1457" s="60"/>
      <c r="L1457" s="60">
        <f t="shared" ref="L1457:L1458" si="84">SUM(J1457:K1457)</f>
        <v>9300000</v>
      </c>
    </row>
    <row r="1458" spans="1:15" x14ac:dyDescent="0.2">
      <c r="A1458" s="670"/>
      <c r="B1458" s="459"/>
      <c r="C1458" s="459"/>
      <c r="D1458" s="670"/>
      <c r="E1458" s="621"/>
      <c r="F1458" s="333">
        <v>273</v>
      </c>
      <c r="G1458" s="48"/>
      <c r="H1458" s="334" t="s">
        <v>570</v>
      </c>
      <c r="I1458" s="292" t="s">
        <v>21</v>
      </c>
      <c r="J1458" s="60">
        <v>4000000</v>
      </c>
      <c r="K1458" s="60"/>
      <c r="L1458" s="60">
        <f t="shared" si="84"/>
        <v>4000000</v>
      </c>
    </row>
    <row r="1459" spans="1:15" s="205" customFormat="1" ht="15" x14ac:dyDescent="0.2">
      <c r="A1459" s="550"/>
      <c r="B1459" s="459"/>
      <c r="C1459" s="461"/>
      <c r="D1459" s="51"/>
      <c r="E1459" s="624"/>
      <c r="F1459" s="333"/>
      <c r="G1459" s="48"/>
      <c r="H1459" s="493"/>
      <c r="I1459" s="251" t="s">
        <v>610</v>
      </c>
      <c r="J1459" s="61">
        <f>SUM(J1456:J1458)</f>
        <v>19300000</v>
      </c>
      <c r="K1459" s="61"/>
      <c r="L1459" s="61">
        <f>SUM(J1459:K1459)</f>
        <v>19300000</v>
      </c>
      <c r="M1459" s="17"/>
      <c r="N1459" s="203"/>
      <c r="O1459" s="204"/>
    </row>
    <row r="1460" spans="1:15" s="205" customFormat="1" ht="15" x14ac:dyDescent="0.25">
      <c r="A1460" s="550"/>
      <c r="B1460" s="459"/>
      <c r="C1460" s="461"/>
      <c r="D1460" s="51"/>
      <c r="E1460" s="618"/>
      <c r="F1460" s="464"/>
      <c r="G1460" s="56" t="s">
        <v>37</v>
      </c>
      <c r="H1460" s="336"/>
      <c r="I1460" s="242" t="s">
        <v>38</v>
      </c>
      <c r="J1460" s="60">
        <f>SUM(J1459)</f>
        <v>19300000</v>
      </c>
      <c r="K1460" s="60"/>
      <c r="L1460" s="60">
        <f>SUM(J1459:K1459)</f>
        <v>19300000</v>
      </c>
      <c r="M1460" s="17"/>
      <c r="N1460" s="203"/>
      <c r="O1460" s="204"/>
    </row>
    <row r="1461" spans="1:15" ht="15" x14ac:dyDescent="0.25">
      <c r="A1461" s="550"/>
      <c r="B1461" s="459"/>
      <c r="C1461" s="461"/>
      <c r="E1461" s="618"/>
      <c r="F1461" s="464"/>
      <c r="G1461" s="252"/>
      <c r="H1461" s="337"/>
      <c r="I1461" s="285"/>
      <c r="J1461" s="30"/>
      <c r="K1461" s="209"/>
      <c r="L1461" s="349"/>
    </row>
    <row r="1462" spans="1:15" ht="15" x14ac:dyDescent="0.25">
      <c r="A1462" s="550"/>
      <c r="B1462" s="459"/>
      <c r="C1462" s="461"/>
      <c r="E1462" s="620" t="s">
        <v>251</v>
      </c>
      <c r="F1462" s="413"/>
      <c r="G1462" s="356"/>
      <c r="H1462" s="492"/>
      <c r="I1462" s="815" t="s">
        <v>815</v>
      </c>
      <c r="J1462" s="77"/>
      <c r="K1462" s="384"/>
      <c r="L1462" s="385"/>
    </row>
    <row r="1463" spans="1:15" ht="15" x14ac:dyDescent="0.25">
      <c r="A1463" s="550"/>
      <c r="B1463" s="50"/>
      <c r="C1463" s="461"/>
      <c r="D1463" s="50"/>
      <c r="E1463" s="618"/>
      <c r="F1463" s="464"/>
      <c r="G1463" s="252"/>
      <c r="H1463" s="337"/>
      <c r="I1463" s="18"/>
      <c r="J1463" s="32"/>
      <c r="K1463" s="272"/>
      <c r="L1463" s="273"/>
    </row>
    <row r="1464" spans="1:15" ht="15" x14ac:dyDescent="0.2">
      <c r="A1464" s="550"/>
      <c r="B1464" s="50"/>
      <c r="C1464" s="461"/>
      <c r="D1464" s="50"/>
      <c r="E1464" s="618"/>
      <c r="F1464" s="464">
        <v>274</v>
      </c>
      <c r="G1464" s="252"/>
      <c r="H1464" s="493" t="s">
        <v>417</v>
      </c>
      <c r="I1464" s="292" t="s">
        <v>6</v>
      </c>
      <c r="J1464" s="60">
        <v>1500000</v>
      </c>
      <c r="K1464" s="55"/>
      <c r="L1464" s="55">
        <f t="shared" ref="L1464:L1469" si="85">SUM(J1464+K1464)</f>
        <v>1500000</v>
      </c>
    </row>
    <row r="1465" spans="1:15" ht="15" x14ac:dyDescent="0.2">
      <c r="A1465" s="550"/>
      <c r="B1465" s="50"/>
      <c r="C1465" s="461"/>
      <c r="D1465" s="50"/>
      <c r="E1465" s="618"/>
      <c r="F1465" s="464">
        <v>275</v>
      </c>
      <c r="G1465" s="252"/>
      <c r="H1465" s="493" t="s">
        <v>588</v>
      </c>
      <c r="I1465" s="292" t="s">
        <v>7</v>
      </c>
      <c r="J1465" s="60">
        <v>600000</v>
      </c>
      <c r="K1465" s="55"/>
      <c r="L1465" s="55">
        <f t="shared" si="85"/>
        <v>600000</v>
      </c>
    </row>
    <row r="1466" spans="1:15" ht="15" x14ac:dyDescent="0.2">
      <c r="A1466" s="550"/>
      <c r="B1466" s="50"/>
      <c r="C1466" s="461"/>
      <c r="D1466" s="50"/>
      <c r="E1466" s="618"/>
      <c r="F1466" s="464">
        <v>276</v>
      </c>
      <c r="G1466" s="252"/>
      <c r="H1466" s="334" t="s">
        <v>80</v>
      </c>
      <c r="I1466" s="242" t="s">
        <v>9</v>
      </c>
      <c r="J1466" s="60">
        <v>1300000</v>
      </c>
      <c r="K1466" s="55"/>
      <c r="L1466" s="55">
        <f t="shared" si="85"/>
        <v>1300000</v>
      </c>
    </row>
    <row r="1467" spans="1:15" x14ac:dyDescent="0.2">
      <c r="A1467" s="550"/>
      <c r="B1467" s="50"/>
      <c r="D1467" s="550"/>
      <c r="E1467" s="618"/>
      <c r="F1467" s="464">
        <v>277</v>
      </c>
      <c r="G1467" s="252"/>
      <c r="H1467" s="334" t="s">
        <v>46</v>
      </c>
      <c r="I1467" s="242" t="s">
        <v>10</v>
      </c>
      <c r="J1467" s="60">
        <v>2500000</v>
      </c>
      <c r="K1467" s="55"/>
      <c r="L1467" s="55">
        <f t="shared" si="85"/>
        <v>2500000</v>
      </c>
    </row>
    <row r="1468" spans="1:15" x14ac:dyDescent="0.2">
      <c r="A1468" s="550"/>
      <c r="B1468" s="50"/>
      <c r="D1468" s="550"/>
      <c r="E1468" s="618"/>
      <c r="F1468" s="464">
        <v>278</v>
      </c>
      <c r="G1468" s="252"/>
      <c r="H1468" s="334" t="s">
        <v>224</v>
      </c>
      <c r="I1468" s="242" t="s">
        <v>35</v>
      </c>
      <c r="J1468" s="60">
        <v>3400000</v>
      </c>
      <c r="K1468" s="55"/>
      <c r="L1468" s="55">
        <f t="shared" si="85"/>
        <v>3400000</v>
      </c>
    </row>
    <row r="1469" spans="1:15" s="205" customFormat="1" x14ac:dyDescent="0.2">
      <c r="A1469" s="550"/>
      <c r="B1469" s="50"/>
      <c r="C1469" s="50"/>
      <c r="D1469" s="550"/>
      <c r="E1469" s="618"/>
      <c r="F1469" s="464">
        <v>279</v>
      </c>
      <c r="G1469" s="252"/>
      <c r="H1469" s="333">
        <v>512</v>
      </c>
      <c r="I1469" s="292" t="s">
        <v>21</v>
      </c>
      <c r="J1469" s="60">
        <v>10000000</v>
      </c>
      <c r="K1469" s="55"/>
      <c r="L1469" s="55">
        <f t="shared" si="85"/>
        <v>10000000</v>
      </c>
      <c r="M1469" s="17"/>
      <c r="N1469" s="203"/>
      <c r="O1469" s="204"/>
    </row>
    <row r="1470" spans="1:15" x14ac:dyDescent="0.2">
      <c r="A1470" s="702"/>
      <c r="B1470" s="703"/>
      <c r="C1470" s="703"/>
      <c r="D1470" s="721"/>
      <c r="E1470" s="683"/>
      <c r="F1470" s="333"/>
      <c r="G1470" s="342"/>
      <c r="H1470" s="704"/>
      <c r="I1470" s="317" t="s">
        <v>742</v>
      </c>
      <c r="J1470" s="373">
        <f>SUM(J1464:J1469)</f>
        <v>19300000</v>
      </c>
      <c r="K1470" s="816"/>
      <c r="L1470" s="816">
        <f>SUM(L1464:L1469)</f>
        <v>19300000</v>
      </c>
    </row>
    <row r="1471" spans="1:15" ht="15" x14ac:dyDescent="0.25">
      <c r="A1471" s="534"/>
      <c r="B1471" s="534"/>
      <c r="C1471" s="542"/>
      <c r="D1471" s="534"/>
      <c r="E1471" s="623"/>
      <c r="F1471" s="333"/>
      <c r="G1471" s="56" t="s">
        <v>37</v>
      </c>
      <c r="H1471" s="334"/>
      <c r="I1471" s="242" t="s">
        <v>38</v>
      </c>
      <c r="J1471" s="60">
        <f>SUM(J1470)</f>
        <v>19300000</v>
      </c>
      <c r="K1471" s="218"/>
      <c r="L1471" s="60">
        <f>SUM(J1470:K1470)</f>
        <v>19300000</v>
      </c>
    </row>
    <row r="1472" spans="1:15" ht="15" x14ac:dyDescent="0.25">
      <c r="A1472" s="534"/>
      <c r="B1472" s="534"/>
      <c r="C1472" s="542"/>
      <c r="D1472" s="534"/>
      <c r="E1472" s="623"/>
      <c r="F1472" s="465"/>
      <c r="G1472" s="48"/>
      <c r="H1472" s="335"/>
      <c r="I1472" s="291"/>
      <c r="J1472" s="30"/>
      <c r="K1472" s="209"/>
      <c r="L1472" s="349"/>
    </row>
    <row r="1473" spans="1:13" x14ac:dyDescent="0.2">
      <c r="A1473" s="746"/>
      <c r="B1473" s="747"/>
      <c r="C1473" s="747"/>
      <c r="D1473" s="714">
        <v>2001</v>
      </c>
      <c r="E1473" s="674"/>
      <c r="F1473" s="758"/>
      <c r="G1473" s="748"/>
      <c r="H1473" s="817"/>
      <c r="I1473" s="750" t="s">
        <v>633</v>
      </c>
      <c r="J1473" s="719">
        <f>SUM(J1503+J1516+J1522+J1527+J1533+J1538)</f>
        <v>430023100</v>
      </c>
      <c r="K1473" s="719">
        <f t="shared" ref="K1473:L1473" si="86">SUM(K1503+K1516+K1522+K1527+K1533+K1538)</f>
        <v>10500000</v>
      </c>
      <c r="L1473" s="719">
        <f t="shared" si="86"/>
        <v>440523100</v>
      </c>
    </row>
    <row r="1474" spans="1:13" x14ac:dyDescent="0.2">
      <c r="A1474" s="550"/>
      <c r="B1474" s="50"/>
      <c r="D1474" s="550"/>
      <c r="E1474" s="618"/>
      <c r="F1474" s="333"/>
      <c r="G1474" s="343"/>
      <c r="H1474" s="335"/>
      <c r="I1474" s="288"/>
      <c r="J1474" s="209"/>
      <c r="K1474" s="209"/>
      <c r="L1474" s="349"/>
    </row>
    <row r="1475" spans="1:13" x14ac:dyDescent="0.2">
      <c r="B1475" s="534"/>
      <c r="C1475" s="534"/>
      <c r="D1475" s="534"/>
      <c r="E1475" s="622"/>
      <c r="F1475" s="462"/>
      <c r="G1475" s="351"/>
      <c r="H1475" s="462"/>
      <c r="I1475" s="418" t="s">
        <v>272</v>
      </c>
      <c r="J1475" s="729"/>
      <c r="K1475" s="729"/>
      <c r="L1475" s="730" t="s">
        <v>217</v>
      </c>
    </row>
    <row r="1476" spans="1:13" x14ac:dyDescent="0.2">
      <c r="D1476" s="50"/>
      <c r="E1476" s="619" t="s">
        <v>229</v>
      </c>
      <c r="F1476" s="462"/>
      <c r="G1476" s="351"/>
      <c r="H1476" s="462"/>
      <c r="I1476" s="420" t="s">
        <v>228</v>
      </c>
      <c r="J1476" s="733"/>
      <c r="K1476" s="733"/>
      <c r="L1476" s="435"/>
    </row>
    <row r="1477" spans="1:13" ht="15" x14ac:dyDescent="0.25">
      <c r="B1477" s="50"/>
      <c r="D1477" s="50"/>
      <c r="E1477" s="618"/>
      <c r="F1477" s="333"/>
      <c r="G1477" s="48"/>
      <c r="H1477" s="337"/>
      <c r="I1477" s="818"/>
      <c r="J1477" s="272"/>
      <c r="K1477" s="272"/>
      <c r="L1477" s="273"/>
    </row>
    <row r="1478" spans="1:13" ht="15" x14ac:dyDescent="0.25">
      <c r="B1478" s="50"/>
      <c r="C1478" s="50">
        <v>911</v>
      </c>
      <c r="D1478" s="50"/>
      <c r="E1478" s="618"/>
      <c r="F1478" s="333"/>
      <c r="G1478" s="48"/>
      <c r="H1478" s="337"/>
      <c r="I1478" s="301" t="s">
        <v>59</v>
      </c>
      <c r="J1478" s="405"/>
      <c r="K1478" s="405"/>
      <c r="L1478" s="398"/>
    </row>
    <row r="1479" spans="1:13" ht="15" x14ac:dyDescent="0.25">
      <c r="B1479" s="753" t="s">
        <v>60</v>
      </c>
      <c r="D1479" s="50"/>
      <c r="E1479" s="618"/>
      <c r="F1479" s="333"/>
      <c r="G1479" s="48"/>
      <c r="H1479" s="337"/>
      <c r="I1479" s="819" t="s">
        <v>61</v>
      </c>
      <c r="J1479" s="820"/>
      <c r="K1479" s="820"/>
      <c r="L1479" s="821"/>
    </row>
    <row r="1480" spans="1:13" ht="15" x14ac:dyDescent="0.25">
      <c r="D1480" s="50"/>
      <c r="E1480" s="618"/>
      <c r="F1480" s="333"/>
      <c r="G1480" s="48"/>
      <c r="H1480" s="337"/>
      <c r="I1480" s="255"/>
      <c r="J1480" s="272"/>
      <c r="K1480" s="272"/>
      <c r="L1480" s="273"/>
    </row>
    <row r="1481" spans="1:13" x14ac:dyDescent="0.2">
      <c r="D1481" s="50"/>
      <c r="E1481" s="618"/>
      <c r="F1481" s="333">
        <v>280</v>
      </c>
      <c r="G1481" s="48"/>
      <c r="H1481" s="333">
        <v>411</v>
      </c>
      <c r="I1481" s="242" t="s">
        <v>2</v>
      </c>
      <c r="J1481" s="253">
        <v>117694000</v>
      </c>
      <c r="K1481" s="253"/>
      <c r="L1481" s="55">
        <f>SUM(J1481+K1481)</f>
        <v>117694000</v>
      </c>
      <c r="M1481" s="17">
        <f>SUM(L1481*17.15)/100</f>
        <v>20184520.999999996</v>
      </c>
    </row>
    <row r="1482" spans="1:13" x14ac:dyDescent="0.2">
      <c r="D1482" s="50"/>
      <c r="E1482" s="618"/>
      <c r="F1482" s="333">
        <v>281</v>
      </c>
      <c r="G1482" s="48"/>
      <c r="H1482" s="333">
        <v>412</v>
      </c>
      <c r="I1482" s="292" t="s">
        <v>3</v>
      </c>
      <c r="J1482" s="253">
        <v>20185000</v>
      </c>
      <c r="K1482" s="253"/>
      <c r="L1482" s="55">
        <f t="shared" ref="L1482:L1502" si="87">SUM(J1482+K1482)</f>
        <v>20185000</v>
      </c>
      <c r="M1482" s="17">
        <v>20185000</v>
      </c>
    </row>
    <row r="1483" spans="1:13" x14ac:dyDescent="0.2">
      <c r="D1483" s="50"/>
      <c r="E1483" s="618"/>
      <c r="F1483" s="333">
        <v>282</v>
      </c>
      <c r="G1483" s="48"/>
      <c r="H1483" s="333">
        <v>413</v>
      </c>
      <c r="I1483" s="242" t="s">
        <v>33</v>
      </c>
      <c r="J1483" s="54">
        <v>2840000</v>
      </c>
      <c r="K1483" s="253"/>
      <c r="L1483" s="55">
        <f t="shared" si="87"/>
        <v>2840000</v>
      </c>
    </row>
    <row r="1484" spans="1:13" x14ac:dyDescent="0.2">
      <c r="D1484" s="50"/>
      <c r="E1484" s="618"/>
      <c r="F1484" s="333">
        <v>283</v>
      </c>
      <c r="G1484" s="48"/>
      <c r="H1484" s="333">
        <v>414</v>
      </c>
      <c r="I1484" s="242" t="s">
        <v>34</v>
      </c>
      <c r="J1484" s="54">
        <v>4530000</v>
      </c>
      <c r="K1484" s="253">
        <v>9000000</v>
      </c>
      <c r="L1484" s="55">
        <f t="shared" si="87"/>
        <v>13530000</v>
      </c>
    </row>
    <row r="1485" spans="1:13" x14ac:dyDescent="0.2">
      <c r="D1485" s="50"/>
      <c r="E1485" s="618"/>
      <c r="F1485" s="333">
        <v>284</v>
      </c>
      <c r="G1485" s="48"/>
      <c r="H1485" s="333">
        <v>415</v>
      </c>
      <c r="I1485" s="292" t="s">
        <v>5</v>
      </c>
      <c r="J1485" s="54">
        <v>7000000</v>
      </c>
      <c r="K1485" s="253"/>
      <c r="L1485" s="55">
        <f t="shared" si="87"/>
        <v>7000000</v>
      </c>
    </row>
    <row r="1486" spans="1:13" x14ac:dyDescent="0.2">
      <c r="D1486" s="50"/>
      <c r="E1486" s="618"/>
      <c r="F1486" s="333">
        <v>285</v>
      </c>
      <c r="G1486" s="48"/>
      <c r="H1486" s="333">
        <v>416</v>
      </c>
      <c r="I1486" s="292" t="s">
        <v>6</v>
      </c>
      <c r="J1486" s="54">
        <v>1600000</v>
      </c>
      <c r="K1486" s="253"/>
      <c r="L1486" s="55">
        <f t="shared" si="87"/>
        <v>1600000</v>
      </c>
    </row>
    <row r="1487" spans="1:13" x14ac:dyDescent="0.2">
      <c r="D1487" s="50"/>
      <c r="E1487" s="618"/>
      <c r="F1487" s="333">
        <v>286</v>
      </c>
      <c r="G1487" s="48"/>
      <c r="H1487" s="333">
        <v>421</v>
      </c>
      <c r="I1487" s="292" t="s">
        <v>7</v>
      </c>
      <c r="J1487" s="54">
        <f>25000000+160000</f>
        <v>25160000</v>
      </c>
      <c r="K1487" s="253">
        <v>850000</v>
      </c>
      <c r="L1487" s="55">
        <f t="shared" si="87"/>
        <v>26010000</v>
      </c>
    </row>
    <row r="1488" spans="1:13" x14ac:dyDescent="0.2">
      <c r="D1488" s="50"/>
      <c r="E1488" s="618"/>
      <c r="F1488" s="333">
        <v>287</v>
      </c>
      <c r="G1488" s="48"/>
      <c r="H1488" s="333">
        <v>422</v>
      </c>
      <c r="I1488" s="242" t="s">
        <v>8</v>
      </c>
      <c r="J1488" s="54">
        <v>750000</v>
      </c>
      <c r="K1488" s="253"/>
      <c r="L1488" s="55">
        <f t="shared" si="87"/>
        <v>750000</v>
      </c>
    </row>
    <row r="1489" spans="4:12" x14ac:dyDescent="0.2">
      <c r="D1489" s="50"/>
      <c r="E1489" s="618"/>
      <c r="F1489" s="333">
        <v>288</v>
      </c>
      <c r="G1489" s="48"/>
      <c r="H1489" s="333">
        <v>423</v>
      </c>
      <c r="I1489" s="242" t="s">
        <v>9</v>
      </c>
      <c r="J1489" s="54">
        <f>5000000+497600</f>
        <v>5497600</v>
      </c>
      <c r="K1489" s="253"/>
      <c r="L1489" s="55">
        <f t="shared" si="87"/>
        <v>5497600</v>
      </c>
    </row>
    <row r="1490" spans="4:12" x14ac:dyDescent="0.2">
      <c r="D1490" s="50"/>
      <c r="E1490" s="618"/>
      <c r="F1490" s="333">
        <v>289</v>
      </c>
      <c r="G1490" s="48"/>
      <c r="H1490" s="333">
        <v>424</v>
      </c>
      <c r="I1490" s="242" t="s">
        <v>10</v>
      </c>
      <c r="J1490" s="54">
        <v>3500000</v>
      </c>
      <c r="K1490" s="253">
        <v>650000</v>
      </c>
      <c r="L1490" s="55">
        <f t="shared" si="87"/>
        <v>4150000</v>
      </c>
    </row>
    <row r="1491" spans="4:12" x14ac:dyDescent="0.2">
      <c r="D1491" s="50"/>
      <c r="E1491" s="618"/>
      <c r="F1491" s="333">
        <v>290</v>
      </c>
      <c r="G1491" s="48"/>
      <c r="H1491" s="333">
        <v>425</v>
      </c>
      <c r="I1491" s="242" t="s">
        <v>11</v>
      </c>
      <c r="J1491" s="54">
        <v>12000000</v>
      </c>
      <c r="K1491" s="253"/>
      <c r="L1491" s="55">
        <f t="shared" si="87"/>
        <v>12000000</v>
      </c>
    </row>
    <row r="1492" spans="4:12" x14ac:dyDescent="0.2">
      <c r="D1492" s="50"/>
      <c r="E1492" s="618"/>
      <c r="F1492" s="333">
        <v>291</v>
      </c>
      <c r="G1492" s="48"/>
      <c r="H1492" s="333">
        <v>426</v>
      </c>
      <c r="I1492" s="242" t="s">
        <v>35</v>
      </c>
      <c r="J1492" s="54">
        <f>33400000+2250000</f>
        <v>35650000</v>
      </c>
      <c r="K1492" s="253"/>
      <c r="L1492" s="55">
        <f t="shared" si="87"/>
        <v>35650000</v>
      </c>
    </row>
    <row r="1493" spans="4:12" x14ac:dyDescent="0.2">
      <c r="D1493" s="50"/>
      <c r="E1493" s="618"/>
      <c r="F1493" s="333">
        <v>292</v>
      </c>
      <c r="G1493" s="48"/>
      <c r="H1493" s="333">
        <v>431</v>
      </c>
      <c r="I1493" s="242" t="s">
        <v>12</v>
      </c>
      <c r="J1493" s="54">
        <v>200000</v>
      </c>
      <c r="K1493" s="253"/>
      <c r="L1493" s="55">
        <f t="shared" si="87"/>
        <v>200000</v>
      </c>
    </row>
    <row r="1494" spans="4:12" x14ac:dyDescent="0.2">
      <c r="D1494" s="50"/>
      <c r="E1494" s="618"/>
      <c r="F1494" s="333">
        <v>293</v>
      </c>
      <c r="G1494" s="48"/>
      <c r="H1494" s="333">
        <v>441</v>
      </c>
      <c r="I1494" s="242" t="s">
        <v>13</v>
      </c>
      <c r="J1494" s="54">
        <v>100000</v>
      </c>
      <c r="K1494" s="253"/>
      <c r="L1494" s="55">
        <f t="shared" si="87"/>
        <v>100000</v>
      </c>
    </row>
    <row r="1495" spans="4:12" x14ac:dyDescent="0.2">
      <c r="D1495" s="50"/>
      <c r="E1495" s="618"/>
      <c r="F1495" s="333">
        <v>294</v>
      </c>
      <c r="G1495" s="48"/>
      <c r="H1495" s="333">
        <v>444</v>
      </c>
      <c r="I1495" s="242" t="s">
        <v>14</v>
      </c>
      <c r="J1495" s="54">
        <v>200000</v>
      </c>
      <c r="K1495" s="253"/>
      <c r="L1495" s="55">
        <f t="shared" si="87"/>
        <v>200000</v>
      </c>
    </row>
    <row r="1496" spans="4:12" x14ac:dyDescent="0.2">
      <c r="D1496" s="50"/>
      <c r="E1496" s="618"/>
      <c r="F1496" s="333">
        <v>295</v>
      </c>
      <c r="G1496" s="48"/>
      <c r="H1496" s="333">
        <v>465</v>
      </c>
      <c r="I1496" s="242" t="s">
        <v>221</v>
      </c>
      <c r="J1496" s="54">
        <v>13876500</v>
      </c>
      <c r="K1496" s="253"/>
      <c r="L1496" s="55">
        <f t="shared" si="87"/>
        <v>13876500</v>
      </c>
    </row>
    <row r="1497" spans="4:12" x14ac:dyDescent="0.2">
      <c r="D1497" s="50"/>
      <c r="E1497" s="618"/>
      <c r="F1497" s="333">
        <v>296</v>
      </c>
      <c r="G1497" s="48"/>
      <c r="H1497" s="333">
        <v>482</v>
      </c>
      <c r="I1497" s="242" t="s">
        <v>17</v>
      </c>
      <c r="J1497" s="54">
        <v>600000</v>
      </c>
      <c r="K1497" s="253"/>
      <c r="L1497" s="55">
        <f t="shared" si="87"/>
        <v>600000</v>
      </c>
    </row>
    <row r="1498" spans="4:12" x14ac:dyDescent="0.2">
      <c r="D1498" s="50"/>
      <c r="E1498" s="618"/>
      <c r="F1498" s="333">
        <v>297</v>
      </c>
      <c r="G1498" s="48"/>
      <c r="H1498" s="333">
        <v>483</v>
      </c>
      <c r="I1498" s="242" t="s">
        <v>18</v>
      </c>
      <c r="J1498" s="54">
        <v>2200000</v>
      </c>
      <c r="K1498" s="253"/>
      <c r="L1498" s="55">
        <f t="shared" si="87"/>
        <v>2200000</v>
      </c>
    </row>
    <row r="1499" spans="4:12" x14ac:dyDescent="0.2">
      <c r="D1499" s="50"/>
      <c r="E1499" s="618"/>
      <c r="F1499" s="333">
        <v>298</v>
      </c>
      <c r="G1499" s="48"/>
      <c r="H1499" s="333">
        <v>511</v>
      </c>
      <c r="I1499" s="242" t="s">
        <v>20</v>
      </c>
      <c r="J1499" s="54">
        <v>1200000</v>
      </c>
      <c r="K1499" s="253"/>
      <c r="L1499" s="55">
        <f t="shared" si="87"/>
        <v>1200000</v>
      </c>
    </row>
    <row r="1500" spans="4:12" x14ac:dyDescent="0.2">
      <c r="D1500" s="50"/>
      <c r="E1500" s="618"/>
      <c r="F1500" s="333">
        <v>299</v>
      </c>
      <c r="G1500" s="48"/>
      <c r="H1500" s="333">
        <v>512</v>
      </c>
      <c r="I1500" s="242" t="s">
        <v>21</v>
      </c>
      <c r="J1500" s="54">
        <v>20200000</v>
      </c>
      <c r="K1500" s="253"/>
      <c r="L1500" s="55">
        <f t="shared" si="87"/>
        <v>20200000</v>
      </c>
    </row>
    <row r="1501" spans="4:12" x14ac:dyDescent="0.2">
      <c r="D1501" s="50"/>
      <c r="E1501" s="618"/>
      <c r="F1501" s="333">
        <v>300</v>
      </c>
      <c r="G1501" s="48"/>
      <c r="H1501" s="333">
        <v>513</v>
      </c>
      <c r="I1501" s="242" t="s">
        <v>22</v>
      </c>
      <c r="J1501" s="54">
        <v>1000000</v>
      </c>
      <c r="K1501" s="253"/>
      <c r="L1501" s="55">
        <f t="shared" si="87"/>
        <v>1000000</v>
      </c>
    </row>
    <row r="1502" spans="4:12" x14ac:dyDescent="0.2">
      <c r="D1502" s="50"/>
      <c r="E1502" s="618"/>
      <c r="F1502" s="333">
        <v>301</v>
      </c>
      <c r="G1502" s="48"/>
      <c r="H1502" s="333">
        <v>515</v>
      </c>
      <c r="I1502" s="242" t="s">
        <v>23</v>
      </c>
      <c r="J1502" s="54">
        <v>800000</v>
      </c>
      <c r="K1502" s="253"/>
      <c r="L1502" s="55">
        <f t="shared" si="87"/>
        <v>800000</v>
      </c>
    </row>
    <row r="1503" spans="4:12" x14ac:dyDescent="0.2">
      <c r="D1503" s="50"/>
      <c r="E1503" s="618"/>
      <c r="F1503" s="333"/>
      <c r="G1503" s="48"/>
      <c r="H1503" s="335"/>
      <c r="I1503" s="251" t="s">
        <v>604</v>
      </c>
      <c r="J1503" s="218">
        <f>SUM(J1481:J1502)</f>
        <v>276783100</v>
      </c>
      <c r="K1503" s="218">
        <f t="shared" ref="K1503:L1503" si="88">SUM(K1481:K1502)</f>
        <v>10500000</v>
      </c>
      <c r="L1503" s="218">
        <f t="shared" si="88"/>
        <v>287283100</v>
      </c>
    </row>
    <row r="1504" spans="4:12" ht="15" x14ac:dyDescent="0.2">
      <c r="D1504" s="50"/>
      <c r="E1504" s="618"/>
      <c r="F1504" s="333"/>
      <c r="G1504" s="48"/>
      <c r="H1504" s="334"/>
      <c r="I1504" s="822"/>
      <c r="J1504" s="823"/>
      <c r="K1504" s="823"/>
      <c r="L1504" s="824"/>
    </row>
    <row r="1505" spans="1:14" x14ac:dyDescent="0.2">
      <c r="D1505" s="50"/>
      <c r="E1505" s="618"/>
      <c r="F1505" s="333"/>
      <c r="G1505" s="56" t="s">
        <v>37</v>
      </c>
      <c r="H1505" s="334"/>
      <c r="I1505" s="242" t="s">
        <v>38</v>
      </c>
      <c r="J1505" s="55">
        <f>SUM(J1508-J1507-J1506)</f>
        <v>263783100</v>
      </c>
      <c r="K1505" s="395"/>
      <c r="L1505" s="55">
        <f>SUM(J1505:K1505)</f>
        <v>263783100</v>
      </c>
    </row>
    <row r="1506" spans="1:14" ht="15" x14ac:dyDescent="0.2">
      <c r="D1506" s="50"/>
      <c r="E1506" s="618"/>
      <c r="F1506" s="333"/>
      <c r="G1506" s="56" t="s">
        <v>113</v>
      </c>
      <c r="H1506" s="333"/>
      <c r="I1506" s="242" t="s">
        <v>280</v>
      </c>
      <c r="J1506" s="55">
        <v>13000000</v>
      </c>
      <c r="K1506" s="55">
        <f>SUM(K1508-K1507)</f>
        <v>9000000</v>
      </c>
      <c r="L1506" s="55">
        <f t="shared" ref="L1506:L1507" si="89">SUM(J1506:K1506)</f>
        <v>22000000</v>
      </c>
      <c r="N1506" s="212"/>
    </row>
    <row r="1507" spans="1:14" x14ac:dyDescent="0.2">
      <c r="C1507" s="534"/>
      <c r="D1507" s="534"/>
      <c r="E1507" s="623"/>
      <c r="F1507" s="333"/>
      <c r="G1507" s="56" t="s">
        <v>573</v>
      </c>
      <c r="H1507" s="333"/>
      <c r="I1507" s="242" t="s">
        <v>574</v>
      </c>
      <c r="J1507" s="55"/>
      <c r="K1507" s="55">
        <v>1500000</v>
      </c>
      <c r="L1507" s="55">
        <f t="shared" si="89"/>
        <v>1500000</v>
      </c>
    </row>
    <row r="1508" spans="1:14" x14ac:dyDescent="0.2">
      <c r="C1508" s="534"/>
      <c r="D1508" s="534"/>
      <c r="E1508" s="623"/>
      <c r="F1508" s="333"/>
      <c r="G1508" s="48"/>
      <c r="H1508" s="334"/>
      <c r="I1508" s="930" t="s">
        <v>729</v>
      </c>
      <c r="J1508" s="931">
        <f>SUM(J1503)</f>
        <v>276783100</v>
      </c>
      <c r="K1508" s="931">
        <f>SUM(K1503)</f>
        <v>10500000</v>
      </c>
      <c r="L1508" s="931">
        <f>SUM(J1508:K1508)</f>
        <v>287283100</v>
      </c>
    </row>
    <row r="1509" spans="1:14" x14ac:dyDescent="0.2">
      <c r="C1509" s="534"/>
      <c r="D1509" s="534"/>
      <c r="E1509" s="623"/>
      <c r="F1509" s="333"/>
      <c r="G1509" s="48"/>
      <c r="H1509" s="333"/>
      <c r="I1509" s="26"/>
      <c r="J1509" s="209"/>
      <c r="K1509" s="209"/>
      <c r="L1509" s="349"/>
      <c r="N1509" s="31"/>
    </row>
    <row r="1510" spans="1:14" ht="15" x14ac:dyDescent="0.25">
      <c r="A1510" s="825"/>
      <c r="B1510" s="825"/>
      <c r="C1510" s="50">
        <v>620</v>
      </c>
      <c r="D1510" s="50"/>
      <c r="E1510" s="618"/>
      <c r="F1510" s="333"/>
      <c r="G1510" s="48"/>
      <c r="H1510" s="337"/>
      <c r="I1510" s="319" t="s">
        <v>105</v>
      </c>
      <c r="J1510" s="826"/>
      <c r="K1510" s="826"/>
      <c r="L1510" s="827"/>
      <c r="N1510" s="31"/>
    </row>
    <row r="1511" spans="1:14" ht="15" x14ac:dyDescent="0.2">
      <c r="D1511" s="50"/>
      <c r="E1511" s="618"/>
      <c r="F1511" s="333"/>
      <c r="G1511" s="48"/>
      <c r="H1511" s="334"/>
      <c r="I1511" s="18"/>
      <c r="J1511" s="823"/>
      <c r="K1511" s="823"/>
      <c r="L1511" s="824"/>
      <c r="N1511" s="31"/>
    </row>
    <row r="1512" spans="1:14" ht="22.5" x14ac:dyDescent="0.2">
      <c r="D1512" s="765"/>
      <c r="E1512" s="620">
        <v>2001</v>
      </c>
      <c r="F1512" s="413"/>
      <c r="G1512" s="356"/>
      <c r="H1512" s="415"/>
      <c r="I1512" s="361" t="s">
        <v>759</v>
      </c>
      <c r="J1512" s="81"/>
      <c r="K1512" s="81"/>
      <c r="L1512" s="282"/>
      <c r="N1512" s="31"/>
    </row>
    <row r="1513" spans="1:14" x14ac:dyDescent="0.2">
      <c r="D1513" s="765"/>
      <c r="E1513" s="621"/>
      <c r="F1513" s="941" t="s">
        <v>979</v>
      </c>
      <c r="G1513" s="942"/>
      <c r="H1513" s="943" t="s">
        <v>46</v>
      </c>
      <c r="I1513" s="958" t="s">
        <v>10</v>
      </c>
      <c r="J1513" s="968">
        <v>200000</v>
      </c>
      <c r="K1513" s="969"/>
      <c r="L1513" s="947">
        <f>SUM(J1513:K1513)</f>
        <v>200000</v>
      </c>
      <c r="N1513" s="31"/>
    </row>
    <row r="1514" spans="1:14" x14ac:dyDescent="0.2">
      <c r="D1514" s="50"/>
      <c r="E1514" s="618"/>
      <c r="F1514" s="333">
        <v>302</v>
      </c>
      <c r="G1514" s="48"/>
      <c r="H1514" s="334" t="s">
        <v>270</v>
      </c>
      <c r="I1514" s="242" t="s">
        <v>20</v>
      </c>
      <c r="J1514" s="60">
        <v>132600000</v>
      </c>
      <c r="K1514" s="60"/>
      <c r="L1514" s="60">
        <f>SUM(J1514:K1514)</f>
        <v>132600000</v>
      </c>
    </row>
    <row r="1515" spans="1:14" x14ac:dyDescent="0.2">
      <c r="D1515" s="50"/>
      <c r="E1515" s="618"/>
      <c r="F1515" s="333"/>
      <c r="G1515" s="56" t="s">
        <v>37</v>
      </c>
      <c r="H1515" s="333"/>
      <c r="I1515" s="242" t="s">
        <v>38</v>
      </c>
      <c r="J1515" s="60">
        <f>SUM(J1513:J1514)</f>
        <v>132800000</v>
      </c>
      <c r="K1515" s="61"/>
      <c r="L1515" s="60">
        <f>SUM(J1515:K1515)</f>
        <v>132800000</v>
      </c>
    </row>
    <row r="1516" spans="1:14" ht="15" x14ac:dyDescent="0.25">
      <c r="D1516" s="50"/>
      <c r="E1516" s="618"/>
      <c r="F1516" s="333"/>
      <c r="G1516" s="48"/>
      <c r="H1516" s="336"/>
      <c r="I1516" s="251" t="s">
        <v>710</v>
      </c>
      <c r="J1516" s="61">
        <f>SUM(J1513:J1514)</f>
        <v>132800000</v>
      </c>
      <c r="K1516" s="61"/>
      <c r="L1516" s="61">
        <f>SUM(J1515:K1515)</f>
        <v>132800000</v>
      </c>
    </row>
    <row r="1517" spans="1:14" x14ac:dyDescent="0.2">
      <c r="D1517" s="50"/>
      <c r="E1517" s="618"/>
      <c r="F1517" s="333"/>
      <c r="G1517" s="48"/>
      <c r="H1517" s="334"/>
      <c r="I1517" s="18"/>
      <c r="J1517" s="209"/>
      <c r="K1517" s="209"/>
      <c r="L1517" s="209"/>
    </row>
    <row r="1518" spans="1:14" x14ac:dyDescent="0.2">
      <c r="D1518" s="50"/>
      <c r="E1518" s="620">
        <v>2001</v>
      </c>
      <c r="F1518" s="413"/>
      <c r="G1518" s="356"/>
      <c r="H1518" s="413"/>
      <c r="I1518" s="361" t="s">
        <v>814</v>
      </c>
      <c r="J1518" s="81"/>
      <c r="K1518" s="81"/>
      <c r="L1518" s="282"/>
    </row>
    <row r="1519" spans="1:14" x14ac:dyDescent="0.2">
      <c r="D1519" s="50"/>
      <c r="E1519" s="621"/>
      <c r="F1519" s="941" t="s">
        <v>978</v>
      </c>
      <c r="G1519" s="942"/>
      <c r="H1519" s="943" t="s">
        <v>46</v>
      </c>
      <c r="I1519" s="958" t="s">
        <v>10</v>
      </c>
      <c r="J1519" s="968">
        <v>200000</v>
      </c>
      <c r="K1519" s="969"/>
      <c r="L1519" s="947">
        <f>SUM(J1519:K1519)</f>
        <v>200000</v>
      </c>
    </row>
    <row r="1520" spans="1:14" x14ac:dyDescent="0.2">
      <c r="D1520" s="50"/>
      <c r="E1520" s="618"/>
      <c r="F1520" s="333">
        <v>303</v>
      </c>
      <c r="G1520" s="48"/>
      <c r="H1520" s="334" t="s">
        <v>270</v>
      </c>
      <c r="I1520" s="293" t="s">
        <v>20</v>
      </c>
      <c r="J1520" s="122">
        <v>7000000</v>
      </c>
      <c r="K1520" s="122"/>
      <c r="L1520" s="122">
        <f>SUM(J1520:K1520)</f>
        <v>7000000</v>
      </c>
    </row>
    <row r="1521" spans="4:12" x14ac:dyDescent="0.2">
      <c r="D1521" s="765"/>
      <c r="E1521" s="618"/>
      <c r="F1521" s="333"/>
      <c r="G1521" s="56" t="s">
        <v>37</v>
      </c>
      <c r="H1521" s="333"/>
      <c r="I1521" s="242" t="s">
        <v>38</v>
      </c>
      <c r="J1521" s="60">
        <f>SUM(J1519:J1520)</f>
        <v>7200000</v>
      </c>
      <c r="K1521" s="61"/>
      <c r="L1521" s="60">
        <f>SUM(J1521:K1521)</f>
        <v>7200000</v>
      </c>
    </row>
    <row r="1522" spans="4:12" ht="15" x14ac:dyDescent="0.25">
      <c r="D1522" s="50"/>
      <c r="E1522" s="618"/>
      <c r="F1522" s="333"/>
      <c r="G1522" s="48"/>
      <c r="H1522" s="337"/>
      <c r="I1522" s="251" t="s">
        <v>710</v>
      </c>
      <c r="J1522" s="61">
        <f>SUM(J1521)</f>
        <v>7200000</v>
      </c>
      <c r="K1522" s="61"/>
      <c r="L1522" s="61">
        <f>SUM(J1521:K1521)</f>
        <v>7200000</v>
      </c>
    </row>
    <row r="1523" spans="4:12" ht="15" x14ac:dyDescent="0.2">
      <c r="D1523" s="50"/>
      <c r="E1523" s="618"/>
      <c r="F1523" s="333"/>
      <c r="G1523" s="48"/>
      <c r="H1523" s="334"/>
      <c r="I1523" s="18"/>
      <c r="J1523" s="823"/>
      <c r="K1523" s="823"/>
      <c r="L1523" s="824"/>
    </row>
    <row r="1524" spans="4:12" ht="22.5" x14ac:dyDescent="0.2">
      <c r="D1524" s="50"/>
      <c r="E1524" s="620">
        <v>2001</v>
      </c>
      <c r="F1524" s="413"/>
      <c r="G1524" s="356"/>
      <c r="H1524" s="413"/>
      <c r="I1524" s="361" t="s">
        <v>758</v>
      </c>
      <c r="J1524" s="81"/>
      <c r="K1524" s="81"/>
      <c r="L1524" s="282"/>
    </row>
    <row r="1525" spans="4:12" ht="15" x14ac:dyDescent="0.2">
      <c r="D1525" s="50"/>
      <c r="E1525" s="623"/>
      <c r="F1525" s="333">
        <v>304</v>
      </c>
      <c r="G1525" s="48"/>
      <c r="H1525" s="500" t="s">
        <v>270</v>
      </c>
      <c r="I1525" s="324" t="s">
        <v>20</v>
      </c>
      <c r="J1525" s="60">
        <v>2000000</v>
      </c>
      <c r="K1525" s="61"/>
      <c r="L1525" s="60">
        <f>SUM(J1525:K1525)</f>
        <v>2000000</v>
      </c>
    </row>
    <row r="1526" spans="4:12" ht="15" x14ac:dyDescent="0.2">
      <c r="D1526" s="765"/>
      <c r="E1526" s="623"/>
      <c r="F1526" s="333"/>
      <c r="G1526" s="56" t="s">
        <v>37</v>
      </c>
      <c r="H1526" s="467"/>
      <c r="I1526" s="293" t="s">
        <v>38</v>
      </c>
      <c r="J1526" s="122">
        <f>SUM(J1525:J1525)</f>
        <v>2000000</v>
      </c>
      <c r="K1526" s="371"/>
      <c r="L1526" s="122">
        <f>SUM(J1525:K1525)</f>
        <v>2000000</v>
      </c>
    </row>
    <row r="1527" spans="4:12" ht="15" x14ac:dyDescent="0.25">
      <c r="D1527" s="50"/>
      <c r="E1527" s="618"/>
      <c r="F1527" s="333"/>
      <c r="G1527" s="48"/>
      <c r="H1527" s="337"/>
      <c r="I1527" s="251" t="s">
        <v>710</v>
      </c>
      <c r="J1527" s="61">
        <f>SUM(J1526)</f>
        <v>2000000</v>
      </c>
      <c r="K1527" s="61"/>
      <c r="L1527" s="61">
        <f>SUM(J1526:K1526)</f>
        <v>2000000</v>
      </c>
    </row>
    <row r="1528" spans="4:12" ht="15" x14ac:dyDescent="0.2">
      <c r="D1528" s="50"/>
      <c r="E1528" s="618"/>
      <c r="F1528" s="869"/>
      <c r="G1528" s="48"/>
      <c r="H1528" s="500"/>
      <c r="I1528" s="18"/>
      <c r="J1528" s="823"/>
      <c r="K1528" s="823"/>
      <c r="L1528" s="824"/>
    </row>
    <row r="1529" spans="4:12" ht="22.5" x14ac:dyDescent="0.2">
      <c r="D1529" s="50"/>
      <c r="E1529" s="620" t="s">
        <v>380</v>
      </c>
      <c r="F1529" s="870"/>
      <c r="G1529" s="510"/>
      <c r="H1529" s="511"/>
      <c r="I1529" s="512" t="s">
        <v>757</v>
      </c>
      <c r="J1529" s="261"/>
      <c r="K1529" s="261"/>
      <c r="L1529" s="262"/>
    </row>
    <row r="1530" spans="4:12" x14ac:dyDescent="0.2">
      <c r="D1530" s="50"/>
      <c r="E1530" s="621"/>
      <c r="F1530" s="941" t="s">
        <v>977</v>
      </c>
      <c r="G1530" s="942"/>
      <c r="H1530" s="943" t="s">
        <v>46</v>
      </c>
      <c r="I1530" s="958" t="s">
        <v>10</v>
      </c>
      <c r="J1530" s="968">
        <v>200000</v>
      </c>
      <c r="K1530" s="969"/>
      <c r="L1530" s="947">
        <f>SUM(J1530:K1530)</f>
        <v>200000</v>
      </c>
    </row>
    <row r="1531" spans="4:12" ht="15" x14ac:dyDescent="0.2">
      <c r="D1531" s="50"/>
      <c r="E1531" s="618"/>
      <c r="F1531" s="466">
        <v>305</v>
      </c>
      <c r="G1531" s="263"/>
      <c r="H1531" s="500" t="s">
        <v>270</v>
      </c>
      <c r="I1531" s="324" t="s">
        <v>20</v>
      </c>
      <c r="J1531" s="253">
        <v>10740000</v>
      </c>
      <c r="K1531" s="253"/>
      <c r="L1531" s="253">
        <f>SUM(J1531:K1531)</f>
        <v>10740000</v>
      </c>
    </row>
    <row r="1532" spans="4:12" ht="15" x14ac:dyDescent="0.2">
      <c r="D1532" s="50"/>
      <c r="E1532" s="618"/>
      <c r="F1532" s="869"/>
      <c r="G1532" s="346" t="s">
        <v>37</v>
      </c>
      <c r="H1532" s="467"/>
      <c r="I1532" s="324" t="s">
        <v>38</v>
      </c>
      <c r="J1532" s="253">
        <f>SUM(J1530:J1531)</f>
        <v>10940000</v>
      </c>
      <c r="K1532" s="253"/>
      <c r="L1532" s="253">
        <f>SUM(J1532:K1532)</f>
        <v>10940000</v>
      </c>
    </row>
    <row r="1533" spans="4:12" ht="15" x14ac:dyDescent="0.25">
      <c r="D1533" s="50"/>
      <c r="E1533" s="618"/>
      <c r="F1533" s="869"/>
      <c r="G1533" s="263"/>
      <c r="H1533" s="337"/>
      <c r="I1533" s="326" t="s">
        <v>710</v>
      </c>
      <c r="J1533" s="264">
        <f>SUM(J1532)</f>
        <v>10940000</v>
      </c>
      <c r="K1533" s="253"/>
      <c r="L1533" s="274">
        <f>SUM(J1533:K1533)</f>
        <v>10940000</v>
      </c>
    </row>
    <row r="1534" spans="4:12" ht="15" x14ac:dyDescent="0.2">
      <c r="D1534" s="50"/>
      <c r="E1534" s="618"/>
      <c r="F1534" s="869"/>
      <c r="G1534" s="263"/>
      <c r="H1534" s="500"/>
      <c r="I1534" s="265"/>
      <c r="J1534" s="266"/>
      <c r="K1534" s="267"/>
      <c r="L1534" s="267"/>
    </row>
    <row r="1535" spans="4:12" ht="22.5" x14ac:dyDescent="0.2">
      <c r="D1535" s="50"/>
      <c r="E1535" s="620" t="s">
        <v>380</v>
      </c>
      <c r="F1535" s="870"/>
      <c r="G1535" s="510"/>
      <c r="H1535" s="415"/>
      <c r="I1535" s="513" t="s">
        <v>756</v>
      </c>
      <c r="J1535" s="268"/>
      <c r="K1535" s="268"/>
      <c r="L1535" s="269"/>
    </row>
    <row r="1536" spans="4:12" ht="15" x14ac:dyDescent="0.2">
      <c r="D1536" s="50"/>
      <c r="E1536" s="618"/>
      <c r="F1536" s="466">
        <v>306</v>
      </c>
      <c r="G1536" s="263"/>
      <c r="H1536" s="493" t="s">
        <v>270</v>
      </c>
      <c r="I1536" s="327" t="s">
        <v>20</v>
      </c>
      <c r="J1536" s="270">
        <v>300000</v>
      </c>
      <c r="K1536" s="270"/>
      <c r="L1536" s="270">
        <f>SUM(J1536:K1536)</f>
        <v>300000</v>
      </c>
    </row>
    <row r="1537" spans="1:15" ht="15" x14ac:dyDescent="0.2">
      <c r="A1537" s="768"/>
      <c r="B1537" s="768"/>
      <c r="C1537" s="703"/>
      <c r="D1537" s="703"/>
      <c r="E1537" s="683"/>
      <c r="F1537" s="869"/>
      <c r="G1537" s="346" t="s">
        <v>37</v>
      </c>
      <c r="H1537" s="493"/>
      <c r="I1537" s="324" t="s">
        <v>38</v>
      </c>
      <c r="J1537" s="253">
        <f>SUM(J1536:J1536)</f>
        <v>300000</v>
      </c>
      <c r="K1537" s="253"/>
      <c r="L1537" s="253">
        <f>SUM(J1536:K1536)</f>
        <v>300000</v>
      </c>
    </row>
    <row r="1538" spans="1:15" ht="15" x14ac:dyDescent="0.2">
      <c r="E1538" s="618"/>
      <c r="F1538" s="333"/>
      <c r="G1538" s="263"/>
      <c r="H1538" s="334"/>
      <c r="I1538" s="326" t="s">
        <v>704</v>
      </c>
      <c r="J1538" s="264">
        <f>SUM(J1537)</f>
        <v>300000</v>
      </c>
      <c r="K1538" s="253"/>
      <c r="L1538" s="274">
        <f>SUM(J1537:K1537)</f>
        <v>300000</v>
      </c>
      <c r="M1538" s="201"/>
    </row>
    <row r="1539" spans="1:15" x14ac:dyDescent="0.2">
      <c r="E1539" s="618"/>
      <c r="F1539" s="465"/>
      <c r="G1539" s="48"/>
      <c r="H1539" s="334"/>
      <c r="I1539" s="18"/>
      <c r="J1539" s="209"/>
      <c r="K1539" s="209"/>
      <c r="L1539" s="349"/>
    </row>
    <row r="1540" spans="1:15" x14ac:dyDescent="0.2">
      <c r="A1540" s="775"/>
      <c r="B1540" s="775"/>
      <c r="C1540" s="747"/>
      <c r="D1540" s="747">
        <v>2002</v>
      </c>
      <c r="E1540" s="674"/>
      <c r="F1540" s="758"/>
      <c r="G1540" s="748"/>
      <c r="H1540" s="817"/>
      <c r="I1540" s="750" t="s">
        <v>449</v>
      </c>
      <c r="J1540" s="751">
        <f>SUM(J1563+J1571)</f>
        <v>191125000</v>
      </c>
      <c r="K1540" s="828"/>
      <c r="L1540" s="780">
        <f>SUM(J1540:K1540)</f>
        <v>191125000</v>
      </c>
    </row>
    <row r="1541" spans="1:15" x14ac:dyDescent="0.2">
      <c r="D1541" s="50"/>
      <c r="E1541" s="618"/>
      <c r="F1541" s="333"/>
      <c r="G1541" s="343"/>
      <c r="H1541" s="333"/>
      <c r="I1541" s="288"/>
      <c r="J1541" s="30"/>
      <c r="K1541" s="32"/>
      <c r="L1541" s="62"/>
    </row>
    <row r="1542" spans="1:15" s="205" customFormat="1" x14ac:dyDescent="0.2">
      <c r="A1542" s="51"/>
      <c r="B1542" s="51"/>
      <c r="C1542" s="50"/>
      <c r="D1542" s="50"/>
      <c r="E1542" s="619" t="s">
        <v>230</v>
      </c>
      <c r="F1542" s="462"/>
      <c r="G1542" s="351"/>
      <c r="H1542" s="462"/>
      <c r="I1542" s="418" t="s">
        <v>272</v>
      </c>
      <c r="J1542" s="419"/>
      <c r="K1542" s="419"/>
      <c r="L1542" s="437"/>
      <c r="M1542" s="17"/>
      <c r="N1542" s="203"/>
      <c r="O1542" s="204"/>
    </row>
    <row r="1543" spans="1:15" ht="15" x14ac:dyDescent="0.25">
      <c r="D1543" s="50"/>
      <c r="E1543" s="619"/>
      <c r="F1543" s="462"/>
      <c r="G1543" s="351"/>
      <c r="H1543" s="495"/>
      <c r="I1543" s="420" t="s">
        <v>231</v>
      </c>
      <c r="J1543" s="421"/>
      <c r="K1543" s="421"/>
      <c r="L1543" s="424"/>
    </row>
    <row r="1544" spans="1:15" x14ac:dyDescent="0.2">
      <c r="C1544" s="534"/>
      <c r="D1544" s="50"/>
      <c r="E1544" s="618"/>
      <c r="F1544" s="333"/>
      <c r="G1544" s="48"/>
      <c r="H1544" s="334"/>
      <c r="I1544" s="28"/>
      <c r="J1544" s="32"/>
      <c r="K1544" s="32"/>
      <c r="L1544" s="78"/>
    </row>
    <row r="1545" spans="1:15" x14ac:dyDescent="0.2">
      <c r="C1545" s="50">
        <v>912</v>
      </c>
      <c r="D1545" s="50"/>
      <c r="E1545" s="618"/>
      <c r="F1545" s="333"/>
      <c r="G1545" s="48"/>
      <c r="H1545" s="334"/>
      <c r="I1545" s="309" t="s">
        <v>62</v>
      </c>
      <c r="J1545" s="77"/>
      <c r="K1545" s="77"/>
      <c r="L1545" s="240"/>
    </row>
    <row r="1546" spans="1:15" x14ac:dyDescent="0.2">
      <c r="D1546" s="50"/>
      <c r="E1546" s="618"/>
      <c r="F1546" s="333"/>
      <c r="G1546" s="48"/>
      <c r="H1546" s="334"/>
      <c r="I1546" s="255"/>
      <c r="J1546" s="32"/>
      <c r="K1546" s="32"/>
      <c r="L1546" s="78"/>
    </row>
    <row r="1547" spans="1:15" x14ac:dyDescent="0.2">
      <c r="D1547" s="50"/>
      <c r="E1547" s="618"/>
      <c r="F1547" s="333">
        <v>307</v>
      </c>
      <c r="G1547" s="48"/>
      <c r="H1547" s="333">
        <v>463</v>
      </c>
      <c r="I1547" s="292" t="s">
        <v>222</v>
      </c>
      <c r="J1547" s="61">
        <f>SUM(J1548:J1562)</f>
        <v>190424000</v>
      </c>
      <c r="K1547" s="61"/>
      <c r="L1547" s="61">
        <f>SUM(J1547:K1547)</f>
        <v>190424000</v>
      </c>
    </row>
    <row r="1548" spans="1:15" x14ac:dyDescent="0.2">
      <c r="D1548" s="50"/>
      <c r="E1548" s="618"/>
      <c r="F1548" s="333"/>
      <c r="G1548" s="48"/>
      <c r="H1548" s="334"/>
      <c r="I1548" s="242" t="s">
        <v>63</v>
      </c>
      <c r="J1548" s="60">
        <v>2270000</v>
      </c>
      <c r="K1548" s="60"/>
      <c r="L1548" s="61">
        <f t="shared" ref="L1548:L1563" si="90">SUM(J1548:K1548)</f>
        <v>2270000</v>
      </c>
    </row>
    <row r="1549" spans="1:15" x14ac:dyDescent="0.2">
      <c r="D1549" s="50"/>
      <c r="E1549" s="618"/>
      <c r="F1549" s="333"/>
      <c r="G1549" s="48"/>
      <c r="H1549" s="334"/>
      <c r="I1549" s="242" t="s">
        <v>64</v>
      </c>
      <c r="J1549" s="60">
        <v>3876000</v>
      </c>
      <c r="K1549" s="60"/>
      <c r="L1549" s="61">
        <f t="shared" si="90"/>
        <v>3876000</v>
      </c>
    </row>
    <row r="1550" spans="1:15" x14ac:dyDescent="0.2">
      <c r="D1550" s="50"/>
      <c r="E1550" s="618"/>
      <c r="F1550" s="333"/>
      <c r="G1550" s="48"/>
      <c r="H1550" s="334"/>
      <c r="I1550" s="242" t="s">
        <v>65</v>
      </c>
      <c r="J1550" s="60">
        <v>22000000</v>
      </c>
      <c r="K1550" s="60"/>
      <c r="L1550" s="61">
        <f t="shared" si="90"/>
        <v>22000000</v>
      </c>
    </row>
    <row r="1551" spans="1:15" x14ac:dyDescent="0.2">
      <c r="D1551" s="50"/>
      <c r="E1551" s="618"/>
      <c r="F1551" s="333"/>
      <c r="G1551" s="48"/>
      <c r="H1551" s="334"/>
      <c r="I1551" s="242" t="s">
        <v>66</v>
      </c>
      <c r="J1551" s="60">
        <v>6800000</v>
      </c>
      <c r="K1551" s="60"/>
      <c r="L1551" s="61">
        <f t="shared" si="90"/>
        <v>6800000</v>
      </c>
    </row>
    <row r="1552" spans="1:15" x14ac:dyDescent="0.2">
      <c r="D1552" s="50"/>
      <c r="E1552" s="618"/>
      <c r="F1552" s="333"/>
      <c r="G1552" s="48"/>
      <c r="H1552" s="334"/>
      <c r="I1552" s="292" t="s">
        <v>67</v>
      </c>
      <c r="J1552" s="60">
        <v>74853000</v>
      </c>
      <c r="K1552" s="60"/>
      <c r="L1552" s="61">
        <f t="shared" si="90"/>
        <v>74853000</v>
      </c>
    </row>
    <row r="1553" spans="3:14" x14ac:dyDescent="0.2">
      <c r="D1553" s="50"/>
      <c r="E1553" s="618"/>
      <c r="F1553" s="333"/>
      <c r="G1553" s="48"/>
      <c r="H1553" s="334"/>
      <c r="I1553" s="242" t="s">
        <v>68</v>
      </c>
      <c r="J1553" s="60">
        <v>3600000</v>
      </c>
      <c r="K1553" s="60"/>
      <c r="L1553" s="61">
        <f t="shared" si="90"/>
        <v>3600000</v>
      </c>
    </row>
    <row r="1554" spans="3:14" x14ac:dyDescent="0.2">
      <c r="D1554" s="50"/>
      <c r="E1554" s="618"/>
      <c r="F1554" s="333"/>
      <c r="G1554" s="48"/>
      <c r="H1554" s="333"/>
      <c r="I1554" s="242" t="s">
        <v>69</v>
      </c>
      <c r="J1554" s="60">
        <v>5740000</v>
      </c>
      <c r="K1554" s="60"/>
      <c r="L1554" s="61">
        <f t="shared" si="90"/>
        <v>5740000</v>
      </c>
    </row>
    <row r="1555" spans="3:14" x14ac:dyDescent="0.2">
      <c r="D1555" s="50"/>
      <c r="E1555" s="618"/>
      <c r="F1555" s="333"/>
      <c r="G1555" s="48"/>
      <c r="H1555" s="333"/>
      <c r="I1555" s="242" t="s">
        <v>70</v>
      </c>
      <c r="J1555" s="236">
        <v>4470000</v>
      </c>
      <c r="K1555" s="60"/>
      <c r="L1555" s="61">
        <f t="shared" si="90"/>
        <v>4470000</v>
      </c>
    </row>
    <row r="1556" spans="3:14" x14ac:dyDescent="0.2">
      <c r="D1556" s="50"/>
      <c r="E1556" s="618"/>
      <c r="F1556" s="333"/>
      <c r="G1556" s="48"/>
      <c r="H1556" s="333"/>
      <c r="I1556" s="242" t="s">
        <v>71</v>
      </c>
      <c r="J1556" s="236">
        <v>13650000</v>
      </c>
      <c r="K1556" s="60"/>
      <c r="L1556" s="61">
        <f t="shared" si="90"/>
        <v>13650000</v>
      </c>
    </row>
    <row r="1557" spans="3:14" x14ac:dyDescent="0.2">
      <c r="D1557" s="50"/>
      <c r="E1557" s="618"/>
      <c r="F1557" s="333"/>
      <c r="G1557" s="48"/>
      <c r="H1557" s="333"/>
      <c r="I1557" s="242" t="s">
        <v>72</v>
      </c>
      <c r="J1557" s="60">
        <v>11000000</v>
      </c>
      <c r="K1557" s="60"/>
      <c r="L1557" s="61">
        <f t="shared" si="90"/>
        <v>11000000</v>
      </c>
    </row>
    <row r="1558" spans="3:14" x14ac:dyDescent="0.2">
      <c r="D1558" s="50"/>
      <c r="E1558" s="618"/>
      <c r="F1558" s="333"/>
      <c r="G1558" s="48"/>
      <c r="H1558" s="334"/>
      <c r="I1558" s="242" t="s">
        <v>73</v>
      </c>
      <c r="J1558" s="60">
        <v>1190000</v>
      </c>
      <c r="K1558" s="60"/>
      <c r="L1558" s="61">
        <f t="shared" si="90"/>
        <v>1190000</v>
      </c>
    </row>
    <row r="1559" spans="3:14" x14ac:dyDescent="0.2">
      <c r="D1559" s="50"/>
      <c r="E1559" s="618"/>
      <c r="F1559" s="333"/>
      <c r="G1559" s="48"/>
      <c r="H1559" s="334"/>
      <c r="I1559" s="242" t="s">
        <v>218</v>
      </c>
      <c r="J1559" s="60">
        <v>4100000</v>
      </c>
      <c r="K1559" s="60"/>
      <c r="L1559" s="61">
        <f t="shared" si="90"/>
        <v>4100000</v>
      </c>
    </row>
    <row r="1560" spans="3:14" x14ac:dyDescent="0.2">
      <c r="D1560" s="50"/>
      <c r="E1560" s="618"/>
      <c r="F1560" s="333"/>
      <c r="G1560" s="48"/>
      <c r="H1560" s="335"/>
      <c r="I1560" s="242" t="s">
        <v>74</v>
      </c>
      <c r="J1560" s="236">
        <v>24950000</v>
      </c>
      <c r="K1560" s="60"/>
      <c r="L1560" s="61">
        <f t="shared" si="90"/>
        <v>24950000</v>
      </c>
    </row>
    <row r="1561" spans="3:14" ht="15" x14ac:dyDescent="0.25">
      <c r="E1561" s="618"/>
      <c r="F1561" s="333"/>
      <c r="G1561" s="48"/>
      <c r="H1561" s="337"/>
      <c r="I1561" s="242" t="s">
        <v>75</v>
      </c>
      <c r="J1561" s="60">
        <v>11775000</v>
      </c>
      <c r="K1561" s="60"/>
      <c r="L1561" s="61">
        <f t="shared" si="90"/>
        <v>11775000</v>
      </c>
    </row>
    <row r="1562" spans="3:14" x14ac:dyDescent="0.2">
      <c r="D1562" s="50"/>
      <c r="E1562" s="618"/>
      <c r="F1562" s="333"/>
      <c r="G1562" s="48"/>
      <c r="H1562" s="493"/>
      <c r="I1562" s="242" t="s">
        <v>77</v>
      </c>
      <c r="J1562" s="60">
        <v>150000</v>
      </c>
      <c r="K1562" s="60"/>
      <c r="L1562" s="61">
        <f t="shared" si="90"/>
        <v>150000</v>
      </c>
    </row>
    <row r="1563" spans="3:14" x14ac:dyDescent="0.2">
      <c r="D1563" s="50"/>
      <c r="E1563" s="618"/>
      <c r="F1563" s="333"/>
      <c r="G1563" s="48"/>
      <c r="H1563" s="334"/>
      <c r="I1563" s="251" t="s">
        <v>603</v>
      </c>
      <c r="J1563" s="61">
        <f>SUM(J1548:J1562)</f>
        <v>190424000</v>
      </c>
      <c r="K1563" s="61"/>
      <c r="L1563" s="61">
        <f t="shared" si="90"/>
        <v>190424000</v>
      </c>
      <c r="N1563" s="31"/>
    </row>
    <row r="1564" spans="3:14" ht="15" x14ac:dyDescent="0.25">
      <c r="D1564" s="50"/>
      <c r="E1564" s="618"/>
      <c r="F1564" s="464"/>
      <c r="G1564" s="48"/>
      <c r="H1564" s="337"/>
      <c r="I1564" s="28"/>
      <c r="J1564" s="388"/>
      <c r="K1564" s="388"/>
      <c r="L1564" s="389"/>
      <c r="N1564" s="31"/>
    </row>
    <row r="1565" spans="3:14" ht="15" x14ac:dyDescent="0.25">
      <c r="D1565" s="50"/>
      <c r="E1565" s="618"/>
      <c r="F1565" s="464"/>
      <c r="G1565" s="276" t="s">
        <v>37</v>
      </c>
      <c r="H1565" s="337"/>
      <c r="I1565" s="311" t="s">
        <v>38</v>
      </c>
      <c r="J1565" s="60">
        <f>SUM(J1563)</f>
        <v>190424000</v>
      </c>
      <c r="K1565" s="60"/>
      <c r="L1565" s="60">
        <f>SUM(L1563)</f>
        <v>190424000</v>
      </c>
      <c r="N1565" s="31"/>
    </row>
    <row r="1566" spans="3:14" ht="15" x14ac:dyDescent="0.25">
      <c r="D1566" s="50"/>
      <c r="E1566" s="618"/>
      <c r="F1566" s="333"/>
      <c r="G1566" s="252"/>
      <c r="H1566" s="337"/>
      <c r="I1566" s="18"/>
      <c r="J1566" s="30"/>
      <c r="K1566" s="30"/>
      <c r="L1566" s="62"/>
      <c r="M1566" s="201"/>
      <c r="N1566" s="31"/>
    </row>
    <row r="1567" spans="3:14" ht="22.5" x14ac:dyDescent="0.2">
      <c r="C1567" s="50">
        <v>620</v>
      </c>
      <c r="D1567" s="50"/>
      <c r="E1567" s="620" t="s">
        <v>381</v>
      </c>
      <c r="F1567" s="413"/>
      <c r="G1567" s="356"/>
      <c r="H1567" s="415"/>
      <c r="I1567" s="361" t="s">
        <v>755</v>
      </c>
      <c r="J1567" s="81"/>
      <c r="K1567" s="81"/>
      <c r="L1567" s="282"/>
    </row>
    <row r="1568" spans="3:14" x14ac:dyDescent="0.2">
      <c r="D1568" s="50"/>
      <c r="E1568" s="618"/>
      <c r="F1568" s="333">
        <v>308</v>
      </c>
      <c r="G1568" s="48"/>
      <c r="H1568" s="334" t="s">
        <v>80</v>
      </c>
      <c r="I1568" s="328" t="s">
        <v>9</v>
      </c>
      <c r="J1568" s="60">
        <v>1000</v>
      </c>
      <c r="K1568" s="60"/>
      <c r="L1568" s="60">
        <f>SUM(J1568:K1568)</f>
        <v>1000</v>
      </c>
    </row>
    <row r="1569" spans="1:12" x14ac:dyDescent="0.2">
      <c r="D1569" s="50"/>
      <c r="E1569" s="618"/>
      <c r="F1569" s="333">
        <v>309</v>
      </c>
      <c r="G1569" s="48"/>
      <c r="H1569" s="333">
        <v>511</v>
      </c>
      <c r="I1569" s="242" t="s">
        <v>584</v>
      </c>
      <c r="J1569" s="60">
        <v>700000</v>
      </c>
      <c r="K1569" s="61"/>
      <c r="L1569" s="60">
        <f t="shared" ref="L1569:L1570" si="91">SUM(J1569:K1569)</f>
        <v>700000</v>
      </c>
    </row>
    <row r="1570" spans="1:12" x14ac:dyDescent="0.2">
      <c r="A1570" s="768"/>
      <c r="B1570" s="768"/>
      <c r="C1570" s="703"/>
      <c r="D1570" s="703"/>
      <c r="E1570" s="683"/>
      <c r="F1570" s="333"/>
      <c r="G1570" s="56" t="s">
        <v>37</v>
      </c>
      <c r="H1570" s="704"/>
      <c r="I1570" s="242" t="s">
        <v>38</v>
      </c>
      <c r="J1570" s="60">
        <f>SUM(J1568:J1569)</f>
        <v>701000</v>
      </c>
      <c r="K1570" s="61"/>
      <c r="L1570" s="60">
        <f t="shared" si="91"/>
        <v>701000</v>
      </c>
    </row>
    <row r="1571" spans="1:12" x14ac:dyDescent="0.2">
      <c r="E1571" s="618"/>
      <c r="F1571" s="464"/>
      <c r="G1571" s="48"/>
      <c r="H1571" s="334"/>
      <c r="I1571" s="251" t="s">
        <v>710</v>
      </c>
      <c r="J1571" s="61">
        <f>SUM(J1570)</f>
        <v>701000</v>
      </c>
      <c r="K1571" s="61"/>
      <c r="L1571" s="61">
        <f>SUM(J1570:K1570)</f>
        <v>701000</v>
      </c>
    </row>
    <row r="1572" spans="1:12" x14ac:dyDescent="0.2">
      <c r="E1572" s="618"/>
      <c r="F1572" s="465"/>
      <c r="G1572" s="252"/>
      <c r="H1572" s="334"/>
      <c r="I1572" s="18"/>
      <c r="J1572" s="209"/>
      <c r="K1572" s="209"/>
      <c r="L1572" s="349"/>
    </row>
    <row r="1573" spans="1:12" x14ac:dyDescent="0.2">
      <c r="A1573" s="775"/>
      <c r="B1573" s="775"/>
      <c r="C1573" s="747"/>
      <c r="D1573" s="747">
        <v>2003</v>
      </c>
      <c r="E1573" s="674"/>
      <c r="F1573" s="758"/>
      <c r="G1573" s="748"/>
      <c r="H1573" s="758"/>
      <c r="I1573" s="750" t="s">
        <v>448</v>
      </c>
      <c r="J1573" s="751">
        <f>SUM(J1596+J1608)</f>
        <v>65003651.049999997</v>
      </c>
      <c r="K1573" s="751"/>
      <c r="L1573" s="780">
        <f>SUM(J1573:K1573)</f>
        <v>65003651.049999997</v>
      </c>
    </row>
    <row r="1574" spans="1:12" x14ac:dyDescent="0.2">
      <c r="D1574" s="50"/>
      <c r="E1574" s="618"/>
      <c r="F1574" s="333"/>
      <c r="G1574" s="343"/>
      <c r="H1574" s="333"/>
      <c r="I1574" s="288"/>
      <c r="J1574" s="81"/>
      <c r="K1574" s="81"/>
      <c r="L1574" s="282"/>
    </row>
    <row r="1575" spans="1:12" x14ac:dyDescent="0.2">
      <c r="D1575" s="50"/>
      <c r="E1575" s="619" t="s">
        <v>232</v>
      </c>
      <c r="F1575" s="462"/>
      <c r="G1575" s="351"/>
      <c r="H1575" s="462"/>
      <c r="I1575" s="418" t="s">
        <v>272</v>
      </c>
      <c r="J1575" s="517"/>
      <c r="K1575" s="517"/>
      <c r="L1575" s="353"/>
    </row>
    <row r="1576" spans="1:12" ht="15" x14ac:dyDescent="0.25">
      <c r="A1576" s="550"/>
      <c r="B1576" s="50"/>
      <c r="D1576" s="50"/>
      <c r="E1576" s="619"/>
      <c r="F1576" s="462"/>
      <c r="G1576" s="351"/>
      <c r="H1576" s="495"/>
      <c r="I1576" s="420" t="s">
        <v>233</v>
      </c>
      <c r="J1576" s="509"/>
      <c r="K1576" s="509"/>
      <c r="L1576" s="422"/>
    </row>
    <row r="1577" spans="1:12" x14ac:dyDescent="0.2">
      <c r="A1577" s="550"/>
      <c r="B1577" s="50"/>
      <c r="D1577" s="50"/>
      <c r="E1577" s="618"/>
      <c r="F1577" s="333"/>
      <c r="G1577" s="48"/>
      <c r="H1577" s="333"/>
      <c r="I1577" s="255"/>
      <c r="J1577" s="32"/>
      <c r="K1577" s="32"/>
      <c r="L1577" s="78"/>
    </row>
    <row r="1578" spans="1:12" x14ac:dyDescent="0.2">
      <c r="A1578" s="550"/>
      <c r="B1578" s="50"/>
      <c r="C1578" s="50">
        <v>920</v>
      </c>
      <c r="D1578" s="550"/>
      <c r="E1578" s="618"/>
      <c r="F1578" s="333"/>
      <c r="G1578" s="48"/>
      <c r="H1578" s="333"/>
      <c r="I1578" s="309" t="s">
        <v>76</v>
      </c>
      <c r="J1578" s="77"/>
      <c r="K1578" s="77"/>
      <c r="L1578" s="240"/>
    </row>
    <row r="1579" spans="1:12" x14ac:dyDescent="0.2">
      <c r="A1579" s="550"/>
      <c r="B1579" s="50"/>
      <c r="D1579" s="550"/>
      <c r="E1579" s="618"/>
      <c r="F1579" s="333"/>
      <c r="G1579" s="48"/>
      <c r="H1579" s="333"/>
      <c r="I1579" s="819"/>
      <c r="J1579" s="820"/>
      <c r="K1579" s="820"/>
      <c r="L1579" s="821"/>
    </row>
    <row r="1580" spans="1:12" x14ac:dyDescent="0.2">
      <c r="A1580" s="550"/>
      <c r="B1580" s="50"/>
      <c r="D1580" s="550"/>
      <c r="E1580" s="618"/>
      <c r="F1580" s="333">
        <v>310</v>
      </c>
      <c r="G1580" s="48"/>
      <c r="H1580" s="333">
        <v>463</v>
      </c>
      <c r="I1580" s="292" t="s">
        <v>222</v>
      </c>
      <c r="J1580" s="61">
        <f>SUM(J1581:J1595)</f>
        <v>60120000</v>
      </c>
      <c r="K1580" s="61"/>
      <c r="L1580" s="61">
        <f t="shared" ref="L1580" si="92">SUM(L1581:L1595)</f>
        <v>60120000</v>
      </c>
    </row>
    <row r="1581" spans="1:12" x14ac:dyDescent="0.2">
      <c r="A1581" s="550"/>
      <c r="B1581" s="50"/>
      <c r="D1581" s="550"/>
      <c r="E1581" s="618"/>
      <c r="F1581" s="333"/>
      <c r="G1581" s="48"/>
      <c r="H1581" s="333"/>
      <c r="I1581" s="242" t="s">
        <v>63</v>
      </c>
      <c r="J1581" s="60">
        <v>530000</v>
      </c>
      <c r="K1581" s="60"/>
      <c r="L1581" s="60">
        <f t="shared" ref="L1581:L1595" si="93">SUM(J1581+K1581)</f>
        <v>530000</v>
      </c>
    </row>
    <row r="1582" spans="1:12" x14ac:dyDescent="0.2">
      <c r="A1582" s="550"/>
      <c r="B1582" s="50"/>
      <c r="D1582" s="550"/>
      <c r="E1582" s="618"/>
      <c r="F1582" s="333"/>
      <c r="G1582" s="48"/>
      <c r="H1582" s="333"/>
      <c r="I1582" s="242" t="s">
        <v>64</v>
      </c>
      <c r="J1582" s="60">
        <v>1360000</v>
      </c>
      <c r="K1582" s="60"/>
      <c r="L1582" s="60">
        <f t="shared" si="93"/>
        <v>1360000</v>
      </c>
    </row>
    <row r="1583" spans="1:12" x14ac:dyDescent="0.2">
      <c r="A1583" s="550"/>
      <c r="B1583" s="50"/>
      <c r="D1583" s="550"/>
      <c r="E1583" s="618"/>
      <c r="F1583" s="333"/>
      <c r="G1583" s="48"/>
      <c r="H1583" s="333"/>
      <c r="I1583" s="242" t="s">
        <v>65</v>
      </c>
      <c r="J1583" s="60">
        <v>8750000</v>
      </c>
      <c r="K1583" s="60"/>
      <c r="L1583" s="60">
        <f t="shared" si="93"/>
        <v>8750000</v>
      </c>
    </row>
    <row r="1584" spans="1:12" x14ac:dyDescent="0.2">
      <c r="A1584" s="550"/>
      <c r="B1584" s="50"/>
      <c r="D1584" s="550"/>
      <c r="E1584" s="618"/>
      <c r="F1584" s="333"/>
      <c r="G1584" s="48"/>
      <c r="H1584" s="333"/>
      <c r="I1584" s="242" t="s">
        <v>66</v>
      </c>
      <c r="J1584" s="60">
        <v>2200000</v>
      </c>
      <c r="K1584" s="60"/>
      <c r="L1584" s="60">
        <f t="shared" si="93"/>
        <v>2200000</v>
      </c>
    </row>
    <row r="1585" spans="1:14" x14ac:dyDescent="0.2">
      <c r="A1585" s="550"/>
      <c r="B1585" s="50"/>
      <c r="D1585" s="550"/>
      <c r="E1585" s="618"/>
      <c r="F1585" s="333"/>
      <c r="G1585" s="48"/>
      <c r="H1585" s="333"/>
      <c r="I1585" s="292" t="s">
        <v>67</v>
      </c>
      <c r="J1585" s="60">
        <v>18800000</v>
      </c>
      <c r="K1585" s="60"/>
      <c r="L1585" s="60">
        <f t="shared" si="93"/>
        <v>18800000</v>
      </c>
    </row>
    <row r="1586" spans="1:14" x14ac:dyDescent="0.2">
      <c r="A1586" s="550"/>
      <c r="B1586" s="50"/>
      <c r="D1586" s="550"/>
      <c r="E1586" s="618"/>
      <c r="F1586" s="333"/>
      <c r="G1586" s="48"/>
      <c r="H1586" s="333"/>
      <c r="I1586" s="242" t="s">
        <v>68</v>
      </c>
      <c r="J1586" s="60">
        <v>1250000</v>
      </c>
      <c r="K1586" s="60"/>
      <c r="L1586" s="60">
        <f t="shared" si="93"/>
        <v>1250000</v>
      </c>
    </row>
    <row r="1587" spans="1:14" x14ac:dyDescent="0.2">
      <c r="A1587" s="550"/>
      <c r="B1587" s="50"/>
      <c r="D1587" s="550"/>
      <c r="E1587" s="618"/>
      <c r="F1587" s="333"/>
      <c r="G1587" s="48"/>
      <c r="H1587" s="333"/>
      <c r="I1587" s="242" t="s">
        <v>69</v>
      </c>
      <c r="J1587" s="60">
        <v>4350000</v>
      </c>
      <c r="K1587" s="60"/>
      <c r="L1587" s="60">
        <f t="shared" si="93"/>
        <v>4350000</v>
      </c>
    </row>
    <row r="1588" spans="1:14" x14ac:dyDescent="0.2">
      <c r="A1588" s="550"/>
      <c r="B1588" s="50"/>
      <c r="D1588" s="550"/>
      <c r="E1588" s="618"/>
      <c r="F1588" s="333"/>
      <c r="G1588" s="48"/>
      <c r="H1588" s="333"/>
      <c r="I1588" s="242" t="s">
        <v>70</v>
      </c>
      <c r="J1588" s="60">
        <v>7950000</v>
      </c>
      <c r="K1588" s="60"/>
      <c r="L1588" s="60">
        <f t="shared" si="93"/>
        <v>7950000</v>
      </c>
    </row>
    <row r="1589" spans="1:14" x14ac:dyDescent="0.2">
      <c r="A1589" s="550"/>
      <c r="B1589" s="50"/>
      <c r="D1589" s="550"/>
      <c r="E1589" s="618"/>
      <c r="F1589" s="333"/>
      <c r="G1589" s="48"/>
      <c r="H1589" s="333"/>
      <c r="I1589" s="242" t="s">
        <v>71</v>
      </c>
      <c r="J1589" s="60">
        <v>4800000</v>
      </c>
      <c r="K1589" s="60"/>
      <c r="L1589" s="60">
        <f t="shared" si="93"/>
        <v>4800000</v>
      </c>
    </row>
    <row r="1590" spans="1:14" x14ac:dyDescent="0.2">
      <c r="A1590" s="550"/>
      <c r="B1590" s="50"/>
      <c r="D1590" s="550"/>
      <c r="E1590" s="618"/>
      <c r="F1590" s="333"/>
      <c r="G1590" s="48"/>
      <c r="H1590" s="333"/>
      <c r="I1590" s="242" t="s">
        <v>72</v>
      </c>
      <c r="J1590" s="60">
        <v>4300000</v>
      </c>
      <c r="K1590" s="60"/>
      <c r="L1590" s="60">
        <f t="shared" si="93"/>
        <v>4300000</v>
      </c>
    </row>
    <row r="1591" spans="1:14" x14ac:dyDescent="0.2">
      <c r="A1591" s="550"/>
      <c r="B1591" s="50"/>
      <c r="D1591" s="550"/>
      <c r="E1591" s="618"/>
      <c r="F1591" s="333"/>
      <c r="G1591" s="48"/>
      <c r="H1591" s="333"/>
      <c r="I1591" s="242" t="s">
        <v>73</v>
      </c>
      <c r="J1591" s="60">
        <v>360000</v>
      </c>
      <c r="K1591" s="60"/>
      <c r="L1591" s="60">
        <f t="shared" si="93"/>
        <v>360000</v>
      </c>
    </row>
    <row r="1592" spans="1:14" x14ac:dyDescent="0.2">
      <c r="A1592" s="550"/>
      <c r="B1592" s="50"/>
      <c r="D1592" s="550"/>
      <c r="E1592" s="618"/>
      <c r="F1592" s="333"/>
      <c r="G1592" s="48"/>
      <c r="H1592" s="333"/>
      <c r="I1592" s="242" t="s">
        <v>215</v>
      </c>
      <c r="J1592" s="60">
        <v>500000</v>
      </c>
      <c r="K1592" s="60"/>
      <c r="L1592" s="60">
        <f t="shared" si="93"/>
        <v>500000</v>
      </c>
    </row>
    <row r="1593" spans="1:14" x14ac:dyDescent="0.2">
      <c r="A1593" s="550"/>
      <c r="B1593" s="50"/>
      <c r="D1593" s="550"/>
      <c r="E1593" s="618"/>
      <c r="F1593" s="333"/>
      <c r="G1593" s="48"/>
      <c r="H1593" s="335"/>
      <c r="I1593" s="242" t="s">
        <v>74</v>
      </c>
      <c r="J1593" s="60">
        <v>700000</v>
      </c>
      <c r="K1593" s="60"/>
      <c r="L1593" s="60">
        <f t="shared" si="93"/>
        <v>700000</v>
      </c>
    </row>
    <row r="1594" spans="1:14" x14ac:dyDescent="0.2">
      <c r="E1594" s="618"/>
      <c r="F1594" s="333"/>
      <c r="G1594" s="48"/>
      <c r="H1594" s="335"/>
      <c r="I1594" s="242" t="s">
        <v>75</v>
      </c>
      <c r="J1594" s="60">
        <v>4100000</v>
      </c>
      <c r="K1594" s="60"/>
      <c r="L1594" s="60">
        <f t="shared" si="93"/>
        <v>4100000</v>
      </c>
    </row>
    <row r="1595" spans="1:14" x14ac:dyDescent="0.2">
      <c r="A1595" s="550"/>
      <c r="B1595" s="50"/>
      <c r="D1595" s="550"/>
      <c r="E1595" s="618"/>
      <c r="F1595" s="333"/>
      <c r="G1595" s="48"/>
      <c r="H1595" s="334"/>
      <c r="I1595" s="242" t="s">
        <v>77</v>
      </c>
      <c r="J1595" s="60">
        <v>170000</v>
      </c>
      <c r="K1595" s="60"/>
      <c r="L1595" s="60">
        <f t="shared" si="93"/>
        <v>170000</v>
      </c>
    </row>
    <row r="1596" spans="1:14" x14ac:dyDescent="0.2">
      <c r="A1596" s="550"/>
      <c r="B1596" s="50"/>
      <c r="D1596" s="550"/>
      <c r="E1596" s="618"/>
      <c r="F1596" s="333"/>
      <c r="G1596" s="48"/>
      <c r="H1596" s="333"/>
      <c r="I1596" s="251" t="s">
        <v>602</v>
      </c>
      <c r="J1596" s="61">
        <f>SUM(J1581:J1595)</f>
        <v>60120000</v>
      </c>
      <c r="K1596" s="61"/>
      <c r="L1596" s="61">
        <f>SUM(L1581:L1595)</f>
        <v>60120000</v>
      </c>
    </row>
    <row r="1597" spans="1:14" x14ac:dyDescent="0.2">
      <c r="C1597" s="534"/>
      <c r="D1597" s="534"/>
      <c r="E1597" s="623"/>
      <c r="F1597" s="333"/>
      <c r="G1597" s="48"/>
      <c r="H1597" s="334"/>
      <c r="I1597" s="28"/>
      <c r="J1597" s="388"/>
      <c r="K1597" s="388"/>
      <c r="L1597" s="389"/>
    </row>
    <row r="1598" spans="1:14" x14ac:dyDescent="0.2">
      <c r="A1598" s="550"/>
      <c r="B1598" s="50"/>
      <c r="C1598" s="534"/>
      <c r="D1598" s="534"/>
      <c r="E1598" s="623"/>
      <c r="F1598" s="333"/>
      <c r="G1598" s="56" t="s">
        <v>37</v>
      </c>
      <c r="H1598" s="334"/>
      <c r="I1598" s="242" t="s">
        <v>38</v>
      </c>
      <c r="J1598" s="60">
        <f>SUM(J1596)</f>
        <v>60120000</v>
      </c>
      <c r="K1598" s="60"/>
      <c r="L1598" s="60">
        <f>SUM(J1598+K1598)</f>
        <v>60120000</v>
      </c>
    </row>
    <row r="1599" spans="1:14" ht="15" x14ac:dyDescent="0.25">
      <c r="C1599" s="534"/>
      <c r="D1599" s="534"/>
      <c r="E1599" s="623"/>
      <c r="F1599" s="333"/>
      <c r="G1599" s="48"/>
      <c r="H1599" s="337"/>
      <c r="I1599" s="26"/>
      <c r="J1599" s="30"/>
      <c r="K1599" s="30"/>
      <c r="L1599" s="62"/>
      <c r="N1599" s="31"/>
    </row>
    <row r="1600" spans="1:14" ht="15" x14ac:dyDescent="0.2">
      <c r="C1600" s="50">
        <v>920</v>
      </c>
      <c r="D1600" s="50"/>
      <c r="E1600" s="618"/>
      <c r="F1600" s="333"/>
      <c r="G1600" s="48"/>
      <c r="H1600" s="333"/>
      <c r="I1600" s="309" t="s">
        <v>76</v>
      </c>
      <c r="J1600" s="826"/>
      <c r="K1600" s="826"/>
      <c r="L1600" s="827"/>
      <c r="M1600" s="201"/>
    </row>
    <row r="1601" spans="1:15" x14ac:dyDescent="0.2">
      <c r="D1601" s="550"/>
      <c r="E1601" s="618"/>
      <c r="F1601" s="333"/>
      <c r="G1601" s="48"/>
      <c r="H1601" s="333"/>
      <c r="I1601" s="26"/>
      <c r="J1601" s="30"/>
      <c r="K1601" s="209"/>
      <c r="L1601" s="349"/>
      <c r="M1601" s="202"/>
    </row>
    <row r="1602" spans="1:15" ht="22.5" x14ac:dyDescent="0.2">
      <c r="D1602" s="50"/>
      <c r="E1602" s="620">
        <v>2003</v>
      </c>
      <c r="F1602" s="413"/>
      <c r="G1602" s="356"/>
      <c r="H1602" s="484"/>
      <c r="I1602" s="361" t="s">
        <v>813</v>
      </c>
      <c r="J1602" s="81"/>
      <c r="K1602" s="81"/>
      <c r="L1602" s="282"/>
    </row>
    <row r="1603" spans="1:15" x14ac:dyDescent="0.2">
      <c r="D1603" s="50"/>
      <c r="E1603" s="618"/>
      <c r="F1603" s="333">
        <v>311</v>
      </c>
      <c r="G1603" s="48"/>
      <c r="H1603" s="333">
        <v>463</v>
      </c>
      <c r="I1603" s="292" t="s">
        <v>222</v>
      </c>
      <c r="J1603" s="60">
        <f>SUM(J1604:J1605)</f>
        <v>4883651.05</v>
      </c>
      <c r="K1603" s="61"/>
      <c r="L1603" s="60">
        <f>SUM(J1603:K1603)</f>
        <v>4883651.05</v>
      </c>
    </row>
    <row r="1604" spans="1:15" s="205" customFormat="1" x14ac:dyDescent="0.2">
      <c r="A1604" s="51"/>
      <c r="B1604" s="51"/>
      <c r="C1604" s="50"/>
      <c r="D1604" s="50"/>
      <c r="E1604" s="618"/>
      <c r="F1604" s="333"/>
      <c r="G1604" s="48"/>
      <c r="H1604" s="334"/>
      <c r="I1604" s="242" t="s">
        <v>74</v>
      </c>
      <c r="J1604" s="60">
        <v>3706571.05</v>
      </c>
      <c r="K1604" s="61"/>
      <c r="L1604" s="60">
        <f t="shared" ref="L1604:L1607" si="94">SUM(J1604:K1604)</f>
        <v>3706571.05</v>
      </c>
      <c r="M1604" s="201"/>
      <c r="N1604" s="203"/>
      <c r="O1604" s="204"/>
    </row>
    <row r="1605" spans="1:15" s="208" customFormat="1" x14ac:dyDescent="0.2">
      <c r="A1605" s="51"/>
      <c r="B1605" s="51"/>
      <c r="C1605" s="50"/>
      <c r="D1605" s="50"/>
      <c r="E1605" s="618"/>
      <c r="F1605" s="333"/>
      <c r="G1605" s="48"/>
      <c r="H1605" s="334"/>
      <c r="I1605" s="242" t="s">
        <v>75</v>
      </c>
      <c r="J1605" s="60">
        <v>1177080</v>
      </c>
      <c r="K1605" s="61"/>
      <c r="L1605" s="60">
        <f t="shared" si="94"/>
        <v>1177080</v>
      </c>
      <c r="M1605" s="17"/>
      <c r="N1605" s="206"/>
      <c r="O1605" s="207"/>
    </row>
    <row r="1606" spans="1:15" ht="15" x14ac:dyDescent="0.25">
      <c r="A1606" s="550"/>
      <c r="B1606" s="50"/>
      <c r="D1606" s="550"/>
      <c r="E1606" s="618"/>
      <c r="F1606" s="333"/>
      <c r="G1606" s="56" t="s">
        <v>37</v>
      </c>
      <c r="H1606" s="337"/>
      <c r="I1606" s="242" t="s">
        <v>38</v>
      </c>
      <c r="J1606" s="60">
        <f>SUM(J1608-J1607)</f>
        <v>1487790.25</v>
      </c>
      <c r="K1606" s="61"/>
      <c r="L1606" s="60">
        <f t="shared" si="94"/>
        <v>1487790.25</v>
      </c>
    </row>
    <row r="1607" spans="1:15" x14ac:dyDescent="0.2">
      <c r="A1607" s="702"/>
      <c r="B1607" s="703"/>
      <c r="C1607" s="703"/>
      <c r="D1607" s="682"/>
      <c r="E1607" s="683"/>
      <c r="F1607" s="333"/>
      <c r="G1607" s="56" t="s">
        <v>113</v>
      </c>
      <c r="H1607" s="704"/>
      <c r="I1607" s="242" t="s">
        <v>280</v>
      </c>
      <c r="J1607" s="60">
        <v>3395860.8</v>
      </c>
      <c r="K1607" s="61"/>
      <c r="L1607" s="60">
        <f t="shared" si="94"/>
        <v>3395860.8</v>
      </c>
    </row>
    <row r="1608" spans="1:15" s="205" customFormat="1" ht="15" x14ac:dyDescent="0.25">
      <c r="A1608" s="540"/>
      <c r="B1608" s="540"/>
      <c r="C1608" s="546"/>
      <c r="D1608" s="540"/>
      <c r="E1608" s="624"/>
      <c r="F1608" s="333"/>
      <c r="G1608" s="48"/>
      <c r="H1608" s="334"/>
      <c r="I1608" s="251" t="s">
        <v>710</v>
      </c>
      <c r="J1608" s="61">
        <f>SUM(J1603)</f>
        <v>4883651.05</v>
      </c>
      <c r="K1608" s="61"/>
      <c r="L1608" s="61">
        <f>SUM(J1608:K1608)</f>
        <v>4883651.05</v>
      </c>
      <c r="M1608" s="17"/>
      <c r="N1608" s="203"/>
      <c r="O1608" s="204"/>
    </row>
    <row r="1609" spans="1:15" x14ac:dyDescent="0.2">
      <c r="A1609" s="702"/>
      <c r="B1609" s="703"/>
      <c r="C1609" s="703"/>
      <c r="D1609" s="682"/>
      <c r="E1609" s="683"/>
      <c r="F1609" s="465"/>
      <c r="G1609" s="48"/>
      <c r="H1609" s="335"/>
      <c r="I1609" s="310"/>
      <c r="J1609" s="81"/>
      <c r="K1609" s="81"/>
      <c r="L1609" s="282"/>
    </row>
    <row r="1610" spans="1:15" x14ac:dyDescent="0.2">
      <c r="A1610" s="746"/>
      <c r="B1610" s="747"/>
      <c r="C1610" s="747"/>
      <c r="D1610" s="673" t="s">
        <v>242</v>
      </c>
      <c r="E1610" s="674"/>
      <c r="F1610" s="758"/>
      <c r="G1610" s="748"/>
      <c r="H1610" s="749"/>
      <c r="I1610" s="750" t="s">
        <v>437</v>
      </c>
      <c r="J1610" s="751">
        <f>SUM(J1618+J1627+J1632+J1641+J1654+J1665+J1676+J1685+J1698+J1706+J1713+J1720+J1731+J1740+J1646)</f>
        <v>220392000</v>
      </c>
      <c r="K1610" s="751"/>
      <c r="L1610" s="751">
        <f>SUM(J1610:K1610)</f>
        <v>220392000</v>
      </c>
    </row>
    <row r="1611" spans="1:15" ht="15" customHeight="1" x14ac:dyDescent="0.2">
      <c r="A1611" s="550"/>
      <c r="B1611" s="50"/>
      <c r="C1611" s="534"/>
      <c r="D1611" s="534"/>
      <c r="E1611" s="623"/>
      <c r="F1611" s="465"/>
      <c r="G1611" s="343"/>
      <c r="H1611" s="493"/>
      <c r="I1611" s="288"/>
      <c r="J1611" s="81"/>
      <c r="K1611" s="81"/>
      <c r="L1611" s="282"/>
    </row>
    <row r="1612" spans="1:15" ht="14.25" customHeight="1" x14ac:dyDescent="0.2">
      <c r="A1612" s="670"/>
      <c r="B1612" s="459"/>
      <c r="C1612" s="534"/>
      <c r="D1612" s="534"/>
      <c r="E1612" s="622"/>
      <c r="F1612" s="462"/>
      <c r="G1612" s="351"/>
      <c r="H1612" s="480"/>
      <c r="I1612" s="418" t="s">
        <v>272</v>
      </c>
      <c r="J1612" s="419"/>
      <c r="K1612" s="419"/>
      <c r="L1612" s="437"/>
    </row>
    <row r="1613" spans="1:15" x14ac:dyDescent="0.2">
      <c r="A1613" s="550"/>
      <c r="B1613" s="459"/>
      <c r="D1613" s="50"/>
      <c r="E1613" s="619" t="s">
        <v>243</v>
      </c>
      <c r="F1613" s="462"/>
      <c r="G1613" s="351"/>
      <c r="H1613" s="462"/>
      <c r="I1613" s="420" t="s">
        <v>631</v>
      </c>
      <c r="J1613" s="421"/>
      <c r="K1613" s="421"/>
      <c r="L1613" s="424"/>
    </row>
    <row r="1614" spans="1:15" x14ac:dyDescent="0.2">
      <c r="A1614" s="550"/>
      <c r="B1614" s="459"/>
      <c r="C1614" s="459"/>
      <c r="D1614" s="459"/>
      <c r="E1614" s="621"/>
      <c r="F1614" s="464"/>
      <c r="G1614" s="252"/>
      <c r="H1614" s="333"/>
      <c r="I1614" s="18"/>
      <c r="J1614" s="32"/>
      <c r="K1614" s="32"/>
      <c r="L1614" s="78"/>
    </row>
    <row r="1615" spans="1:15" ht="15" x14ac:dyDescent="0.25">
      <c r="A1615" s="550"/>
      <c r="B1615" s="50"/>
      <c r="C1615" s="50">
        <v>160</v>
      </c>
      <c r="D1615" s="552"/>
      <c r="E1615" s="621"/>
      <c r="F1615" s="464"/>
      <c r="G1615" s="252"/>
      <c r="H1615" s="337"/>
      <c r="I1615" s="260" t="s">
        <v>288</v>
      </c>
      <c r="J1615" s="77"/>
      <c r="K1615" s="77"/>
      <c r="L1615" s="240"/>
    </row>
    <row r="1616" spans="1:15" x14ac:dyDescent="0.2">
      <c r="A1616" s="550"/>
      <c r="B1616" s="50"/>
      <c r="E1616" s="618"/>
      <c r="F1616" s="464"/>
      <c r="G1616" s="252"/>
      <c r="H1616" s="333"/>
      <c r="I1616" s="26"/>
      <c r="J1616" s="32"/>
      <c r="K1616" s="32"/>
      <c r="L1616" s="78"/>
    </row>
    <row r="1617" spans="1:15" x14ac:dyDescent="0.2">
      <c r="A1617" s="550"/>
      <c r="B1617" s="50"/>
      <c r="E1617" s="618"/>
      <c r="F1617" s="333">
        <v>312</v>
      </c>
      <c r="G1617" s="48"/>
      <c r="H1617" s="334" t="s">
        <v>220</v>
      </c>
      <c r="I1617" s="292" t="s">
        <v>305</v>
      </c>
      <c r="J1617" s="65">
        <v>16200000</v>
      </c>
      <c r="K1617" s="60"/>
      <c r="L1617" s="60">
        <f>SUM(J1617+K1617)</f>
        <v>16200000</v>
      </c>
    </row>
    <row r="1618" spans="1:15" x14ac:dyDescent="0.2">
      <c r="A1618" s="550"/>
      <c r="B1618" s="50"/>
      <c r="E1618" s="618"/>
      <c r="F1618" s="333"/>
      <c r="G1618" s="48"/>
      <c r="H1618" s="335"/>
      <c r="I1618" s="251" t="s">
        <v>606</v>
      </c>
      <c r="J1618" s="61">
        <f>SUM(J1617)</f>
        <v>16200000</v>
      </c>
      <c r="K1618" s="61"/>
      <c r="L1618" s="61">
        <f>SUM(L1617)</f>
        <v>16200000</v>
      </c>
    </row>
    <row r="1619" spans="1:15" ht="15" x14ac:dyDescent="0.2">
      <c r="A1619" s="550"/>
      <c r="B1619" s="50"/>
      <c r="C1619" s="766"/>
      <c r="E1619" s="618"/>
      <c r="F1619" s="333"/>
      <c r="G1619" s="56" t="s">
        <v>37</v>
      </c>
      <c r="H1619" s="362"/>
      <c r="I1619" s="66" t="s">
        <v>38</v>
      </c>
      <c r="J1619" s="61">
        <f>SUM(J1618)</f>
        <v>16200000</v>
      </c>
      <c r="K1619" s="61"/>
      <c r="L1619" s="61">
        <f>SUM(L1618)</f>
        <v>16200000</v>
      </c>
    </row>
    <row r="1620" spans="1:15" x14ac:dyDescent="0.2">
      <c r="A1620" s="550"/>
      <c r="B1620" s="50"/>
      <c r="E1620" s="618"/>
      <c r="F1620" s="333"/>
      <c r="G1620" s="48"/>
      <c r="H1620" s="334"/>
      <c r="I1620" s="18"/>
      <c r="J1620" s="32"/>
      <c r="K1620" s="32"/>
      <c r="L1620" s="32"/>
      <c r="M1620" s="201"/>
    </row>
    <row r="1621" spans="1:15" x14ac:dyDescent="0.2">
      <c r="A1621" s="670"/>
      <c r="B1621" s="459"/>
      <c r="C1621" s="534"/>
      <c r="D1621" s="534"/>
      <c r="E1621" s="622"/>
      <c r="F1621" s="462"/>
      <c r="G1621" s="351"/>
      <c r="H1621" s="480"/>
      <c r="I1621" s="418" t="s">
        <v>275</v>
      </c>
      <c r="J1621" s="419"/>
      <c r="K1621" s="419"/>
      <c r="L1621" s="437"/>
      <c r="M1621" s="201"/>
    </row>
    <row r="1622" spans="1:15" x14ac:dyDescent="0.2">
      <c r="A1622" s="550"/>
      <c r="B1622" s="50"/>
      <c r="E1622" s="619" t="s">
        <v>246</v>
      </c>
      <c r="F1622" s="462"/>
      <c r="G1622" s="351"/>
      <c r="H1622" s="462"/>
      <c r="I1622" s="420" t="s">
        <v>436</v>
      </c>
      <c r="J1622" s="421"/>
      <c r="K1622" s="421"/>
      <c r="L1622" s="424"/>
    </row>
    <row r="1623" spans="1:15" x14ac:dyDescent="0.2">
      <c r="A1623" s="550"/>
      <c r="B1623" s="50"/>
      <c r="C1623" s="459"/>
      <c r="D1623" s="389"/>
      <c r="E1623" s="621"/>
      <c r="F1623" s="464"/>
      <c r="G1623" s="252"/>
      <c r="H1623" s="333"/>
      <c r="I1623" s="18"/>
      <c r="J1623" s="32"/>
      <c r="K1623" s="32"/>
      <c r="L1623" s="78"/>
    </row>
    <row r="1624" spans="1:15" s="205" customFormat="1" ht="15" x14ac:dyDescent="0.25">
      <c r="A1624" s="550"/>
      <c r="B1624" s="50"/>
      <c r="C1624" s="50">
        <v>160</v>
      </c>
      <c r="D1624" s="550"/>
      <c r="E1624" s="618"/>
      <c r="F1624" s="333"/>
      <c r="G1624" s="48"/>
      <c r="H1624" s="337"/>
      <c r="I1624" s="260" t="s">
        <v>288</v>
      </c>
      <c r="J1624" s="348"/>
      <c r="K1624" s="77"/>
      <c r="L1624" s="240"/>
      <c r="M1624" s="17"/>
      <c r="N1624" s="203"/>
      <c r="O1624" s="204"/>
    </row>
    <row r="1625" spans="1:15" s="205" customFormat="1" x14ac:dyDescent="0.2">
      <c r="A1625" s="550"/>
      <c r="B1625" s="50"/>
      <c r="C1625" s="50"/>
      <c r="D1625" s="51"/>
      <c r="E1625" s="618"/>
      <c r="F1625" s="333"/>
      <c r="G1625" s="48"/>
      <c r="H1625" s="493"/>
      <c r="I1625" s="26"/>
      <c r="J1625" s="30"/>
      <c r="K1625" s="32"/>
      <c r="L1625" s="78"/>
      <c r="M1625" s="17"/>
      <c r="N1625" s="203"/>
      <c r="O1625" s="204"/>
    </row>
    <row r="1626" spans="1:15" x14ac:dyDescent="0.2">
      <c r="A1626" s="550"/>
      <c r="B1626" s="50"/>
      <c r="D1626" s="550"/>
      <c r="E1626" s="618"/>
      <c r="F1626" s="333">
        <v>313</v>
      </c>
      <c r="G1626" s="48"/>
      <c r="H1626" s="333">
        <v>481</v>
      </c>
      <c r="I1626" s="292" t="s">
        <v>43</v>
      </c>
      <c r="J1626" s="60">
        <v>4850000</v>
      </c>
      <c r="K1626" s="60"/>
      <c r="L1626" s="60">
        <f>SUM(J1626:K1626)</f>
        <v>4850000</v>
      </c>
    </row>
    <row r="1627" spans="1:15" x14ac:dyDescent="0.2">
      <c r="A1627" s="550"/>
      <c r="B1627" s="50"/>
      <c r="D1627" s="550"/>
      <c r="E1627" s="618"/>
      <c r="F1627" s="333"/>
      <c r="G1627" s="48"/>
      <c r="H1627" s="333"/>
      <c r="I1627" s="251" t="s">
        <v>593</v>
      </c>
      <c r="J1627" s="61">
        <f>SUM(J1626)</f>
        <v>4850000</v>
      </c>
      <c r="K1627" s="61"/>
      <c r="L1627" s="61">
        <f>SUM(L1626)</f>
        <v>4850000</v>
      </c>
    </row>
    <row r="1628" spans="1:15" s="217" customFormat="1" x14ac:dyDescent="0.2">
      <c r="A1628" s="550"/>
      <c r="B1628" s="50"/>
      <c r="C1628" s="50"/>
      <c r="D1628" s="550"/>
      <c r="E1628" s="618"/>
      <c r="F1628" s="333"/>
      <c r="G1628" s="56" t="s">
        <v>37</v>
      </c>
      <c r="H1628" s="333"/>
      <c r="I1628" s="66" t="s">
        <v>38</v>
      </c>
      <c r="J1628" s="61">
        <f>SUM(J1627)</f>
        <v>4850000</v>
      </c>
      <c r="K1628" s="61"/>
      <c r="L1628" s="61">
        <f>SUM(L1627)</f>
        <v>4850000</v>
      </c>
      <c r="M1628" s="17"/>
      <c r="N1628" s="215"/>
      <c r="O1628" s="216"/>
    </row>
    <row r="1629" spans="1:15" ht="15" x14ac:dyDescent="0.25">
      <c r="A1629" s="550"/>
      <c r="B1629" s="50"/>
      <c r="D1629" s="550"/>
      <c r="E1629" s="618"/>
      <c r="F1629" s="333"/>
      <c r="G1629" s="48"/>
      <c r="H1629" s="337"/>
      <c r="I1629" s="18"/>
      <c r="J1629" s="209"/>
      <c r="K1629" s="209"/>
      <c r="L1629" s="349"/>
    </row>
    <row r="1630" spans="1:15" x14ac:dyDescent="0.2">
      <c r="A1630" s="550"/>
      <c r="B1630" s="50"/>
      <c r="D1630" s="550"/>
      <c r="E1630" s="620" t="s">
        <v>242</v>
      </c>
      <c r="F1630" s="413"/>
      <c r="G1630" s="356"/>
      <c r="H1630" s="415"/>
      <c r="I1630" s="514" t="s">
        <v>812</v>
      </c>
      <c r="J1630" s="348"/>
      <c r="K1630" s="348"/>
      <c r="L1630" s="58"/>
    </row>
    <row r="1631" spans="1:15" x14ac:dyDescent="0.2">
      <c r="A1631" s="550"/>
      <c r="B1631" s="50"/>
      <c r="D1631" s="550"/>
      <c r="E1631" s="618"/>
      <c r="F1631" s="333">
        <v>314</v>
      </c>
      <c r="G1631" s="48"/>
      <c r="H1631" s="334" t="s">
        <v>415</v>
      </c>
      <c r="I1631" s="242" t="s">
        <v>653</v>
      </c>
      <c r="J1631" s="65">
        <v>1000000</v>
      </c>
      <c r="K1631" s="61"/>
      <c r="L1631" s="60">
        <f>SUM(J1631+K1631)</f>
        <v>1000000</v>
      </c>
    </row>
    <row r="1632" spans="1:15" x14ac:dyDescent="0.2">
      <c r="A1632" s="550"/>
      <c r="B1632" s="50"/>
      <c r="D1632" s="550"/>
      <c r="E1632" s="618"/>
      <c r="F1632" s="333"/>
      <c r="G1632" s="48"/>
      <c r="H1632" s="335"/>
      <c r="I1632" s="257" t="s">
        <v>710</v>
      </c>
      <c r="J1632" s="61">
        <f>SUM(J1631)</f>
        <v>1000000</v>
      </c>
      <c r="K1632" s="61"/>
      <c r="L1632" s="61">
        <f>SUM(L1631)</f>
        <v>1000000</v>
      </c>
    </row>
    <row r="1633" spans="1:14" x14ac:dyDescent="0.2">
      <c r="A1633" s="550"/>
      <c r="B1633" s="50"/>
      <c r="D1633" s="50"/>
      <c r="E1633" s="618"/>
      <c r="F1633" s="333"/>
      <c r="G1633" s="56" t="s">
        <v>37</v>
      </c>
      <c r="H1633" s="333"/>
      <c r="I1633" s="66" t="s">
        <v>38</v>
      </c>
      <c r="J1633" s="61">
        <f>SUM(J1632)</f>
        <v>1000000</v>
      </c>
      <c r="K1633" s="61"/>
      <c r="L1633" s="61">
        <f>SUM(J1633+K1633)</f>
        <v>1000000</v>
      </c>
    </row>
    <row r="1634" spans="1:14" x14ac:dyDescent="0.2">
      <c r="B1634" s="50"/>
      <c r="C1634" s="753"/>
      <c r="D1634" s="753"/>
      <c r="E1634" s="618"/>
      <c r="F1634" s="333"/>
      <c r="G1634" s="343"/>
      <c r="H1634" s="333"/>
      <c r="I1634" s="288"/>
      <c r="J1634" s="81"/>
      <c r="K1634" s="128"/>
      <c r="L1634" s="282"/>
    </row>
    <row r="1635" spans="1:14" x14ac:dyDescent="0.2">
      <c r="A1635" s="50"/>
      <c r="B1635" s="50"/>
      <c r="C1635" s="753"/>
      <c r="D1635" s="753"/>
      <c r="E1635" s="619"/>
      <c r="F1635" s="462"/>
      <c r="G1635" s="351"/>
      <c r="H1635" s="462"/>
      <c r="I1635" s="418" t="s">
        <v>272</v>
      </c>
      <c r="J1635" s="419"/>
      <c r="K1635" s="419"/>
      <c r="L1635" s="353"/>
    </row>
    <row r="1636" spans="1:14" x14ac:dyDescent="0.2">
      <c r="A1636" s="50"/>
      <c r="B1636" s="50"/>
      <c r="D1636" s="50"/>
      <c r="E1636" s="619" t="s">
        <v>243</v>
      </c>
      <c r="F1636" s="462"/>
      <c r="G1636" s="351"/>
      <c r="H1636" s="462"/>
      <c r="I1636" s="420" t="s">
        <v>631</v>
      </c>
      <c r="J1636" s="421"/>
      <c r="K1636" s="421"/>
      <c r="L1636" s="422"/>
    </row>
    <row r="1637" spans="1:14" x14ac:dyDescent="0.2">
      <c r="A1637" s="50"/>
      <c r="B1637" s="50"/>
      <c r="C1637" s="753"/>
      <c r="D1637" s="753"/>
      <c r="E1637" s="618"/>
      <c r="F1637" s="334"/>
      <c r="G1637" s="48"/>
      <c r="H1637" s="335"/>
      <c r="I1637" s="26"/>
      <c r="J1637" s="32"/>
      <c r="K1637" s="32"/>
      <c r="L1637" s="78"/>
      <c r="N1637" s="27"/>
    </row>
    <row r="1638" spans="1:14" ht="15" x14ac:dyDescent="0.25">
      <c r="A1638" s="50"/>
      <c r="B1638" s="50"/>
      <c r="C1638" s="753" t="s">
        <v>86</v>
      </c>
      <c r="D1638" s="753"/>
      <c r="E1638" s="618"/>
      <c r="F1638" s="333"/>
      <c r="G1638" s="56"/>
      <c r="H1638" s="337"/>
      <c r="I1638" s="298" t="s">
        <v>87</v>
      </c>
      <c r="J1638" s="128"/>
      <c r="K1638" s="128"/>
      <c r="L1638" s="254"/>
      <c r="N1638" s="27"/>
    </row>
    <row r="1639" spans="1:14" x14ac:dyDescent="0.2">
      <c r="A1639" s="550"/>
      <c r="B1639" s="50"/>
      <c r="D1639" s="550"/>
      <c r="E1639" s="618"/>
      <c r="F1639" s="333">
        <v>315</v>
      </c>
      <c r="G1639" s="48"/>
      <c r="H1639" s="334" t="s">
        <v>717</v>
      </c>
      <c r="I1639" s="242" t="s">
        <v>296</v>
      </c>
      <c r="J1639" s="65">
        <v>12545000</v>
      </c>
      <c r="K1639" s="60"/>
      <c r="L1639" s="60">
        <f>SUM(J1639+K1639)</f>
        <v>12545000</v>
      </c>
      <c r="M1639" s="27"/>
      <c r="N1639" s="216"/>
    </row>
    <row r="1640" spans="1:14" ht="22.5" x14ac:dyDescent="0.2">
      <c r="A1640" s="550"/>
      <c r="B1640" s="50"/>
      <c r="D1640" s="550"/>
      <c r="E1640" s="618"/>
      <c r="F1640" s="333">
        <v>316</v>
      </c>
      <c r="G1640" s="48"/>
      <c r="H1640" s="334" t="s">
        <v>415</v>
      </c>
      <c r="I1640" s="295" t="s">
        <v>643</v>
      </c>
      <c r="J1640" s="65">
        <v>31750000</v>
      </c>
      <c r="K1640" s="60"/>
      <c r="L1640" s="60">
        <f>SUM(J1640+K1640)</f>
        <v>31750000</v>
      </c>
      <c r="M1640" s="27"/>
      <c r="N1640" s="215"/>
    </row>
    <row r="1641" spans="1:14" x14ac:dyDescent="0.2">
      <c r="A1641" s="550"/>
      <c r="B1641" s="50"/>
      <c r="D1641" s="550"/>
      <c r="E1641" s="618"/>
      <c r="F1641" s="333"/>
      <c r="G1641" s="342"/>
      <c r="H1641" s="335"/>
      <c r="I1641" s="251" t="s">
        <v>606</v>
      </c>
      <c r="J1641" s="57">
        <f>J1639+J1640</f>
        <v>44295000</v>
      </c>
      <c r="K1641" s="57"/>
      <c r="L1641" s="57">
        <f>SUM(L1639:L1640)</f>
        <v>44295000</v>
      </c>
      <c r="M1641" s="27"/>
      <c r="N1641" s="215"/>
    </row>
    <row r="1642" spans="1:14" x14ac:dyDescent="0.2">
      <c r="A1642" s="550"/>
      <c r="B1642" s="50"/>
      <c r="D1642" s="550"/>
      <c r="E1642" s="618"/>
      <c r="F1642" s="333"/>
      <c r="G1642" s="56" t="s">
        <v>37</v>
      </c>
      <c r="H1642" s="335"/>
      <c r="I1642" s="242" t="s">
        <v>38</v>
      </c>
      <c r="J1642" s="60">
        <f>SUM(J1641)</f>
        <v>44295000</v>
      </c>
      <c r="K1642" s="60"/>
      <c r="L1642" s="60">
        <f>SUM(J1642+K1642)</f>
        <v>44295000</v>
      </c>
      <c r="M1642" s="27"/>
      <c r="N1642" s="215"/>
    </row>
    <row r="1643" spans="1:14" x14ac:dyDescent="0.2">
      <c r="A1643" s="550"/>
      <c r="B1643" s="50"/>
      <c r="D1643" s="550"/>
      <c r="E1643" s="618"/>
      <c r="F1643" s="333"/>
      <c r="G1643" s="48"/>
      <c r="H1643" s="334"/>
      <c r="I1643" s="295"/>
      <c r="J1643" s="65"/>
      <c r="K1643" s="60"/>
      <c r="L1643" s="60"/>
      <c r="M1643" s="27"/>
      <c r="N1643" s="215"/>
    </row>
    <row r="1644" spans="1:14" ht="22.5" x14ac:dyDescent="0.2">
      <c r="A1644" s="550"/>
      <c r="B1644" s="50"/>
      <c r="D1644" s="550"/>
      <c r="E1644" s="620" t="s">
        <v>242</v>
      </c>
      <c r="F1644" s="413"/>
      <c r="G1644" s="356"/>
      <c r="H1644" s="415"/>
      <c r="I1644" s="361" t="s">
        <v>708</v>
      </c>
      <c r="J1644" s="65"/>
      <c r="K1644" s="60"/>
      <c r="L1644" s="60"/>
      <c r="M1644" s="27"/>
      <c r="N1644" s="215"/>
    </row>
    <row r="1645" spans="1:14" ht="22.5" x14ac:dyDescent="0.2">
      <c r="A1645" s="550"/>
      <c r="B1645" s="50"/>
      <c r="D1645" s="550"/>
      <c r="E1645" s="618"/>
      <c r="F1645" s="333" t="s">
        <v>976</v>
      </c>
      <c r="G1645" s="48"/>
      <c r="H1645" s="334" t="s">
        <v>415</v>
      </c>
      <c r="I1645" s="295" t="s">
        <v>969</v>
      </c>
      <c r="J1645" s="65">
        <v>16370000</v>
      </c>
      <c r="K1645" s="60"/>
      <c r="L1645" s="60">
        <f>SUM(J1645:K1645)</f>
        <v>16370000</v>
      </c>
      <c r="M1645" s="27"/>
      <c r="N1645" s="215"/>
    </row>
    <row r="1646" spans="1:14" x14ac:dyDescent="0.2">
      <c r="A1646" s="550"/>
      <c r="B1646" s="50"/>
      <c r="D1646" s="550"/>
      <c r="E1646" s="618"/>
      <c r="F1646" s="333"/>
      <c r="G1646" s="48"/>
      <c r="H1646" s="335"/>
      <c r="I1646" s="257" t="s">
        <v>710</v>
      </c>
      <c r="J1646" s="61">
        <f>SUM(J1645)</f>
        <v>16370000</v>
      </c>
      <c r="K1646" s="61"/>
      <c r="L1646" s="61">
        <f>SUM(L1645)</f>
        <v>16370000</v>
      </c>
      <c r="M1646" s="27"/>
      <c r="N1646" s="215"/>
    </row>
    <row r="1647" spans="1:14" x14ac:dyDescent="0.2">
      <c r="A1647" s="550"/>
      <c r="B1647" s="50"/>
      <c r="D1647" s="550"/>
      <c r="E1647" s="618"/>
      <c r="F1647" s="332"/>
      <c r="G1647" s="56" t="s">
        <v>37</v>
      </c>
      <c r="H1647" s="333"/>
      <c r="I1647" s="66" t="s">
        <v>38</v>
      </c>
      <c r="J1647" s="55">
        <f>SUM(J1646)</f>
        <v>16370000</v>
      </c>
      <c r="K1647" s="61"/>
      <c r="L1647" s="55">
        <f>SUM(J1647+K1647)</f>
        <v>16370000</v>
      </c>
      <c r="M1647" s="27"/>
      <c r="N1647" s="215"/>
    </row>
    <row r="1648" spans="1:14" x14ac:dyDescent="0.2">
      <c r="A1648" s="50"/>
      <c r="B1648" s="50"/>
      <c r="C1648" s="534"/>
      <c r="D1648" s="534"/>
      <c r="E1648" s="623"/>
      <c r="F1648" s="333"/>
      <c r="G1648" s="48"/>
      <c r="H1648" s="333"/>
      <c r="I1648" s="966"/>
      <c r="J1648" s="218"/>
      <c r="K1648" s="55"/>
      <c r="L1648" s="218"/>
      <c r="M1648" s="30"/>
      <c r="N1648" s="215"/>
    </row>
    <row r="1649" spans="1:15" ht="15" x14ac:dyDescent="0.25">
      <c r="A1649" s="50"/>
      <c r="B1649" s="50"/>
      <c r="C1649" s="534"/>
      <c r="D1649" s="534"/>
      <c r="E1649" s="622"/>
      <c r="F1649" s="462"/>
      <c r="G1649" s="351"/>
      <c r="H1649" s="495"/>
      <c r="I1649" s="418" t="s">
        <v>272</v>
      </c>
      <c r="J1649" s="419"/>
      <c r="K1649" s="419"/>
      <c r="L1649" s="353"/>
      <c r="M1649" s="202"/>
    </row>
    <row r="1650" spans="1:15" x14ac:dyDescent="0.2">
      <c r="A1650" s="50"/>
      <c r="B1650" s="50"/>
      <c r="C1650" s="753"/>
      <c r="D1650" s="50"/>
      <c r="E1650" s="619" t="s">
        <v>243</v>
      </c>
      <c r="F1650" s="462"/>
      <c r="G1650" s="351"/>
      <c r="H1650" s="462"/>
      <c r="I1650" s="420" t="s">
        <v>631</v>
      </c>
      <c r="J1650" s="421"/>
      <c r="K1650" s="421"/>
      <c r="L1650" s="424"/>
    </row>
    <row r="1651" spans="1:15" ht="15" x14ac:dyDescent="0.25">
      <c r="A1651" s="50"/>
      <c r="B1651" s="50"/>
      <c r="C1651" s="753"/>
      <c r="D1651" s="50"/>
      <c r="E1651" s="618"/>
      <c r="F1651" s="333"/>
      <c r="G1651" s="48"/>
      <c r="H1651" s="337"/>
      <c r="I1651" s="26"/>
      <c r="J1651" s="32"/>
      <c r="K1651" s="32"/>
      <c r="L1651" s="78"/>
    </row>
    <row r="1652" spans="1:15" x14ac:dyDescent="0.2">
      <c r="A1652" s="550"/>
      <c r="B1652" s="50"/>
      <c r="C1652" s="753" t="s">
        <v>88</v>
      </c>
      <c r="D1652" s="753"/>
      <c r="E1652" s="618"/>
      <c r="F1652" s="333">
        <v>317</v>
      </c>
      <c r="G1652" s="48"/>
      <c r="H1652" s="334"/>
      <c r="I1652" s="298" t="s">
        <v>89</v>
      </c>
      <c r="J1652" s="128"/>
      <c r="K1652" s="128"/>
      <c r="L1652" s="254"/>
      <c r="M1652" s="201"/>
    </row>
    <row r="1653" spans="1:15" x14ac:dyDescent="0.2">
      <c r="A1653" s="550"/>
      <c r="B1653" s="50"/>
      <c r="D1653" s="550"/>
      <c r="E1653" s="618"/>
      <c r="F1653" s="333"/>
      <c r="G1653" s="48"/>
      <c r="H1653" s="333">
        <v>472</v>
      </c>
      <c r="I1653" s="242" t="s">
        <v>90</v>
      </c>
      <c r="J1653" s="65">
        <v>200000</v>
      </c>
      <c r="K1653" s="60"/>
      <c r="L1653" s="60">
        <f>SUM(J1653+K1653)</f>
        <v>200000</v>
      </c>
    </row>
    <row r="1654" spans="1:15" x14ac:dyDescent="0.2">
      <c r="A1654" s="550"/>
      <c r="B1654" s="50"/>
      <c r="D1654" s="550"/>
      <c r="E1654" s="618"/>
      <c r="F1654" s="333"/>
      <c r="G1654" s="48"/>
      <c r="H1654" s="335"/>
      <c r="I1654" s="251" t="s">
        <v>606</v>
      </c>
      <c r="J1654" s="61">
        <f>SUM(J1653)</f>
        <v>200000</v>
      </c>
      <c r="K1654" s="60"/>
      <c r="L1654" s="61">
        <f>SUM(J1654+K1654)</f>
        <v>200000</v>
      </c>
    </row>
    <row r="1655" spans="1:15" x14ac:dyDescent="0.2">
      <c r="A1655" s="550"/>
      <c r="B1655" s="50"/>
      <c r="C1655" s="534"/>
      <c r="D1655" s="534"/>
      <c r="E1655" s="623"/>
      <c r="F1655" s="333"/>
      <c r="G1655" s="56" t="s">
        <v>37</v>
      </c>
      <c r="H1655" s="335"/>
      <c r="I1655" s="242" t="s">
        <v>38</v>
      </c>
      <c r="J1655" s="60">
        <f>SUM(J1654)</f>
        <v>200000</v>
      </c>
      <c r="K1655" s="60"/>
      <c r="L1655" s="60">
        <f>SUM(J1655+K1655)</f>
        <v>200000</v>
      </c>
    </row>
    <row r="1656" spans="1:15" s="205" customFormat="1" x14ac:dyDescent="0.2">
      <c r="A1656" s="550"/>
      <c r="B1656" s="50"/>
      <c r="C1656" s="540"/>
      <c r="D1656" s="540"/>
      <c r="E1656" s="624"/>
      <c r="F1656" s="333"/>
      <c r="G1656" s="48"/>
      <c r="H1656" s="333"/>
      <c r="I1656" s="26"/>
      <c r="J1656" s="30"/>
      <c r="K1656" s="30"/>
      <c r="L1656" s="62"/>
      <c r="M1656" s="17"/>
      <c r="N1656" s="203"/>
      <c r="O1656" s="204"/>
    </row>
    <row r="1657" spans="1:15" x14ac:dyDescent="0.2">
      <c r="A1657" s="550"/>
      <c r="B1657" s="50"/>
      <c r="C1657" s="534"/>
      <c r="D1657" s="534"/>
      <c r="E1657" s="622"/>
      <c r="F1657" s="462"/>
      <c r="G1657" s="351"/>
      <c r="H1657" s="462"/>
      <c r="I1657" s="418" t="s">
        <v>272</v>
      </c>
      <c r="J1657" s="419"/>
      <c r="K1657" s="419"/>
      <c r="L1657" s="353"/>
    </row>
    <row r="1658" spans="1:15" x14ac:dyDescent="0.2">
      <c r="A1658" s="50"/>
      <c r="B1658" s="50"/>
      <c r="D1658" s="50"/>
      <c r="E1658" s="619" t="s">
        <v>243</v>
      </c>
      <c r="F1658" s="462"/>
      <c r="G1658" s="351"/>
      <c r="H1658" s="462"/>
      <c r="I1658" s="420" t="s">
        <v>631</v>
      </c>
      <c r="J1658" s="421"/>
      <c r="K1658" s="421"/>
      <c r="L1658" s="422"/>
    </row>
    <row r="1659" spans="1:15" ht="15" x14ac:dyDescent="0.25">
      <c r="A1659" s="50"/>
      <c r="B1659" s="50"/>
      <c r="D1659" s="50"/>
      <c r="E1659" s="618"/>
      <c r="F1659" s="333"/>
      <c r="G1659" s="48"/>
      <c r="H1659" s="337"/>
      <c r="I1659" s="26"/>
      <c r="J1659" s="32"/>
      <c r="K1659" s="32"/>
      <c r="L1659" s="62"/>
    </row>
    <row r="1660" spans="1:15" ht="15" x14ac:dyDescent="0.25">
      <c r="A1660" s="50"/>
      <c r="B1660" s="50"/>
      <c r="C1660" s="753" t="s">
        <v>91</v>
      </c>
      <c r="D1660" s="753"/>
      <c r="E1660" s="618"/>
      <c r="F1660" s="333"/>
      <c r="G1660" s="48"/>
      <c r="H1660" s="337"/>
      <c r="I1660" s="301" t="s">
        <v>92</v>
      </c>
      <c r="J1660" s="128"/>
      <c r="K1660" s="128"/>
      <c r="L1660" s="282"/>
    </row>
    <row r="1661" spans="1:15" x14ac:dyDescent="0.2">
      <c r="A1661" s="50"/>
      <c r="B1661" s="50"/>
      <c r="C1661" s="753"/>
      <c r="D1661" s="753"/>
      <c r="E1661" s="618"/>
      <c r="F1661" s="333"/>
      <c r="G1661" s="48"/>
      <c r="H1661" s="335"/>
      <c r="I1661" s="819" t="s">
        <v>93</v>
      </c>
      <c r="J1661" s="700"/>
      <c r="K1661" s="700"/>
      <c r="L1661" s="829"/>
    </row>
    <row r="1662" spans="1:15" ht="15" x14ac:dyDescent="0.25">
      <c r="A1662" s="50"/>
      <c r="B1662" s="50"/>
      <c r="C1662" s="766"/>
      <c r="D1662" s="765"/>
      <c r="E1662" s="767"/>
      <c r="F1662" s="333"/>
      <c r="G1662" s="48"/>
      <c r="H1662" s="337"/>
      <c r="I1662" s="255"/>
      <c r="J1662" s="272"/>
      <c r="K1662" s="272"/>
      <c r="L1662" s="273"/>
    </row>
    <row r="1663" spans="1:15" x14ac:dyDescent="0.2">
      <c r="A1663" s="550"/>
      <c r="B1663" s="50"/>
      <c r="D1663" s="550"/>
      <c r="E1663" s="618"/>
      <c r="F1663" s="333">
        <v>318</v>
      </c>
      <c r="G1663" s="48"/>
      <c r="H1663" s="333">
        <v>472</v>
      </c>
      <c r="I1663" s="294" t="s">
        <v>297</v>
      </c>
      <c r="J1663" s="65">
        <v>1300000</v>
      </c>
      <c r="K1663" s="60"/>
      <c r="L1663" s="60">
        <f>SUM(J1663+K1663)</f>
        <v>1300000</v>
      </c>
    </row>
    <row r="1664" spans="1:15" ht="22.5" x14ac:dyDescent="0.2">
      <c r="A1664" s="550"/>
      <c r="B1664" s="50"/>
      <c r="D1664" s="550"/>
      <c r="E1664" s="618"/>
      <c r="F1664" s="333">
        <v>319</v>
      </c>
      <c r="G1664" s="48"/>
      <c r="H1664" s="333">
        <v>472</v>
      </c>
      <c r="I1664" s="294" t="s">
        <v>298</v>
      </c>
      <c r="J1664" s="65">
        <v>49760000</v>
      </c>
      <c r="K1664" s="60"/>
      <c r="L1664" s="60">
        <f>SUM(J1664+K1664)</f>
        <v>49760000</v>
      </c>
    </row>
    <row r="1665" spans="1:12" x14ac:dyDescent="0.2">
      <c r="A1665" s="550"/>
      <c r="B1665" s="50"/>
      <c r="D1665" s="550"/>
      <c r="E1665" s="618"/>
      <c r="F1665" s="333"/>
      <c r="G1665" s="342"/>
      <c r="H1665" s="335"/>
      <c r="I1665" s="251" t="s">
        <v>606</v>
      </c>
      <c r="J1665" s="61">
        <f>SUM(J1663:J1664)</f>
        <v>51060000</v>
      </c>
      <c r="K1665" s="61"/>
      <c r="L1665" s="61">
        <f>SUM(L1663:L1664)</f>
        <v>51060000</v>
      </c>
    </row>
    <row r="1666" spans="1:12" x14ac:dyDescent="0.2">
      <c r="A1666" s="550"/>
      <c r="B1666" s="50"/>
      <c r="D1666" s="550"/>
      <c r="E1666" s="618"/>
      <c r="F1666" s="333"/>
      <c r="G1666" s="56" t="s">
        <v>37</v>
      </c>
      <c r="H1666" s="334"/>
      <c r="I1666" s="242" t="s">
        <v>38</v>
      </c>
      <c r="J1666" s="60">
        <f>SUM(J1665-J1668-J1667)</f>
        <v>1300000</v>
      </c>
      <c r="K1666" s="60"/>
      <c r="L1666" s="60">
        <f>SUM(J1666:K1666)</f>
        <v>1300000</v>
      </c>
    </row>
    <row r="1667" spans="1:12" x14ac:dyDescent="0.2">
      <c r="A1667" s="550"/>
      <c r="B1667" s="50"/>
      <c r="D1667" s="550"/>
      <c r="E1667" s="618"/>
      <c r="F1667" s="333"/>
      <c r="G1667" s="56" t="s">
        <v>589</v>
      </c>
      <c r="H1667" s="335"/>
      <c r="I1667" s="242" t="s">
        <v>590</v>
      </c>
      <c r="J1667" s="60">
        <v>26760000</v>
      </c>
      <c r="K1667" s="60"/>
      <c r="L1667" s="60">
        <f t="shared" ref="L1667:L1668" si="95">SUM(J1667:K1667)</f>
        <v>26760000</v>
      </c>
    </row>
    <row r="1668" spans="1:12" x14ac:dyDescent="0.2">
      <c r="A1668" s="550"/>
      <c r="B1668" s="50"/>
      <c r="C1668" s="534"/>
      <c r="D1668" s="534"/>
      <c r="E1668" s="623"/>
      <c r="F1668" s="333"/>
      <c r="G1668" s="56" t="s">
        <v>113</v>
      </c>
      <c r="H1668" s="335"/>
      <c r="I1668" s="242" t="s">
        <v>280</v>
      </c>
      <c r="J1668" s="60">
        <v>23000000</v>
      </c>
      <c r="K1668" s="60"/>
      <c r="L1668" s="60">
        <f t="shared" si="95"/>
        <v>23000000</v>
      </c>
    </row>
    <row r="1669" spans="1:12" x14ac:dyDescent="0.2">
      <c r="C1669" s="534"/>
      <c r="D1669" s="534"/>
      <c r="E1669" s="623"/>
      <c r="F1669" s="333"/>
      <c r="G1669" s="56"/>
      <c r="H1669" s="335"/>
      <c r="I1669" s="127"/>
      <c r="J1669" s="128"/>
      <c r="K1669" s="128"/>
      <c r="L1669" s="254"/>
    </row>
    <row r="1670" spans="1:12" x14ac:dyDescent="0.2">
      <c r="C1670" s="534"/>
      <c r="D1670" s="534"/>
      <c r="E1670" s="622"/>
      <c r="F1670" s="462"/>
      <c r="G1670" s="351"/>
      <c r="H1670" s="483"/>
      <c r="I1670" s="418" t="s">
        <v>237</v>
      </c>
      <c r="J1670" s="419"/>
      <c r="K1670" s="419"/>
      <c r="L1670" s="353"/>
    </row>
    <row r="1671" spans="1:12" ht="15" x14ac:dyDescent="0.25">
      <c r="D1671" s="50"/>
      <c r="E1671" s="619" t="s">
        <v>245</v>
      </c>
      <c r="F1671" s="462"/>
      <c r="G1671" s="351"/>
      <c r="H1671" s="495"/>
      <c r="I1671" s="420" t="s">
        <v>635</v>
      </c>
      <c r="J1671" s="421"/>
      <c r="K1671" s="421"/>
      <c r="L1671" s="422"/>
    </row>
    <row r="1672" spans="1:12" x14ac:dyDescent="0.2">
      <c r="A1672" s="550"/>
      <c r="B1672" s="50"/>
      <c r="E1672" s="618"/>
      <c r="F1672" s="333"/>
      <c r="G1672" s="48"/>
      <c r="H1672" s="333"/>
      <c r="I1672" s="28"/>
      <c r="J1672" s="32"/>
      <c r="K1672" s="32"/>
      <c r="L1672" s="78"/>
    </row>
    <row r="1673" spans="1:12" ht="15" x14ac:dyDescent="0.25">
      <c r="A1673" s="550"/>
      <c r="B1673" s="50"/>
      <c r="C1673" s="753" t="s">
        <v>100</v>
      </c>
      <c r="D1673" s="753"/>
      <c r="E1673" s="618"/>
      <c r="F1673" s="333"/>
      <c r="G1673" s="48"/>
      <c r="H1673" s="337"/>
      <c r="I1673" s="309" t="s">
        <v>101</v>
      </c>
      <c r="J1673" s="128"/>
      <c r="K1673" s="128"/>
      <c r="L1673" s="254"/>
    </row>
    <row r="1674" spans="1:12" x14ac:dyDescent="0.2">
      <c r="A1674" s="550"/>
      <c r="B1674" s="50"/>
      <c r="D1674" s="550"/>
      <c r="E1674" s="618"/>
      <c r="F1674" s="333"/>
      <c r="G1674" s="48"/>
      <c r="H1674" s="334"/>
      <c r="I1674" s="255"/>
      <c r="J1674" s="128"/>
      <c r="K1674" s="128"/>
      <c r="L1674" s="254"/>
    </row>
    <row r="1675" spans="1:12" x14ac:dyDescent="0.2">
      <c r="A1675" s="550"/>
      <c r="B1675" s="50"/>
      <c r="D1675" s="550"/>
      <c r="E1675" s="618"/>
      <c r="F1675" s="333">
        <v>320</v>
      </c>
      <c r="G1675" s="48"/>
      <c r="H1675" s="333">
        <v>472</v>
      </c>
      <c r="I1675" s="242" t="s">
        <v>102</v>
      </c>
      <c r="J1675" s="60">
        <v>500000</v>
      </c>
      <c r="K1675" s="60"/>
      <c r="L1675" s="60">
        <f>SUM(J1675:J1675)</f>
        <v>500000</v>
      </c>
    </row>
    <row r="1676" spans="1:12" x14ac:dyDescent="0.2">
      <c r="A1676" s="550"/>
      <c r="B1676" s="50"/>
      <c r="D1676" s="550"/>
      <c r="E1676" s="618"/>
      <c r="F1676" s="333"/>
      <c r="G1676" s="48"/>
      <c r="H1676" s="335"/>
      <c r="I1676" s="251" t="s">
        <v>608</v>
      </c>
      <c r="J1676" s="61">
        <f>SUM(J1675)</f>
        <v>500000</v>
      </c>
      <c r="K1676" s="60"/>
      <c r="L1676" s="61">
        <f>SUM(J1676:J1676)</f>
        <v>500000</v>
      </c>
    </row>
    <row r="1677" spans="1:12" x14ac:dyDescent="0.2">
      <c r="A1677" s="550"/>
      <c r="B1677" s="50"/>
      <c r="C1677" s="534"/>
      <c r="D1677" s="534"/>
      <c r="E1677" s="623"/>
      <c r="F1677" s="333"/>
      <c r="G1677" s="56" t="s">
        <v>37</v>
      </c>
      <c r="H1677" s="335"/>
      <c r="I1677" s="242" t="s">
        <v>38</v>
      </c>
      <c r="J1677" s="60">
        <f>SUM(J1676)</f>
        <v>500000</v>
      </c>
      <c r="K1677" s="60"/>
      <c r="L1677" s="60">
        <f>SUM(J1677:J1677)</f>
        <v>500000</v>
      </c>
    </row>
    <row r="1678" spans="1:12" x14ac:dyDescent="0.2">
      <c r="A1678" s="550"/>
      <c r="B1678" s="50"/>
      <c r="C1678" s="534"/>
      <c r="D1678" s="534"/>
      <c r="E1678" s="623"/>
      <c r="F1678" s="333"/>
      <c r="G1678" s="48"/>
      <c r="H1678" s="333"/>
      <c r="I1678" s="26"/>
      <c r="J1678" s="209"/>
      <c r="K1678" s="272"/>
      <c r="L1678" s="349"/>
    </row>
    <row r="1679" spans="1:12" x14ac:dyDescent="0.2">
      <c r="C1679" s="534"/>
      <c r="D1679" s="534"/>
      <c r="E1679" s="622"/>
      <c r="F1679" s="462"/>
      <c r="G1679" s="351"/>
      <c r="H1679" s="462"/>
      <c r="I1679" s="830" t="s">
        <v>275</v>
      </c>
      <c r="J1679" s="831"/>
      <c r="K1679" s="831"/>
      <c r="L1679" s="832"/>
    </row>
    <row r="1680" spans="1:12" ht="15" x14ac:dyDescent="0.25">
      <c r="A1680" s="550"/>
      <c r="B1680" s="50"/>
      <c r="C1680" s="459"/>
      <c r="D1680" s="459"/>
      <c r="E1680" s="619" t="s">
        <v>246</v>
      </c>
      <c r="F1680" s="462"/>
      <c r="G1680" s="351"/>
      <c r="H1680" s="495"/>
      <c r="I1680" s="830" t="s">
        <v>447</v>
      </c>
      <c r="J1680" s="831"/>
      <c r="K1680" s="831"/>
      <c r="L1680" s="832"/>
    </row>
    <row r="1681" spans="1:12" x14ac:dyDescent="0.2">
      <c r="A1681" s="550"/>
      <c r="B1681" s="50"/>
      <c r="C1681" s="459"/>
      <c r="D1681" s="459"/>
      <c r="E1681" s="621"/>
      <c r="F1681" s="333"/>
      <c r="G1681" s="48"/>
      <c r="H1681" s="335"/>
      <c r="I1681" s="26"/>
      <c r="J1681" s="32"/>
      <c r="K1681" s="32"/>
      <c r="L1681" s="62"/>
    </row>
    <row r="1682" spans="1:12" ht="15" x14ac:dyDescent="0.25">
      <c r="A1682" s="550"/>
      <c r="B1682" s="50"/>
      <c r="C1682" s="552" t="s">
        <v>91</v>
      </c>
      <c r="D1682" s="552"/>
      <c r="E1682" s="621"/>
      <c r="F1682" s="333"/>
      <c r="G1682" s="48"/>
      <c r="H1682" s="337"/>
      <c r="I1682" s="301" t="s">
        <v>92</v>
      </c>
      <c r="J1682" s="128"/>
      <c r="K1682" s="128"/>
      <c r="L1682" s="254"/>
    </row>
    <row r="1683" spans="1:12" x14ac:dyDescent="0.2">
      <c r="A1683" s="550"/>
      <c r="B1683" s="50"/>
      <c r="D1683" s="550"/>
      <c r="E1683" s="618"/>
      <c r="F1683" s="333"/>
      <c r="G1683" s="48"/>
      <c r="H1683" s="334"/>
      <c r="I1683" s="255" t="s">
        <v>93</v>
      </c>
      <c r="J1683" s="32"/>
      <c r="K1683" s="32"/>
      <c r="L1683" s="78"/>
    </row>
    <row r="1684" spans="1:12" x14ac:dyDescent="0.2">
      <c r="A1684" s="550"/>
      <c r="B1684" s="50"/>
      <c r="D1684" s="550"/>
      <c r="E1684" s="618"/>
      <c r="F1684" s="333">
        <v>321</v>
      </c>
      <c r="G1684" s="48"/>
      <c r="H1684" s="333">
        <v>472</v>
      </c>
      <c r="I1684" s="242" t="s">
        <v>321</v>
      </c>
      <c r="J1684" s="60">
        <v>5000000</v>
      </c>
      <c r="K1684" s="60"/>
      <c r="L1684" s="60">
        <f>SUM(J1684+K1684)</f>
        <v>5000000</v>
      </c>
    </row>
    <row r="1685" spans="1:12" x14ac:dyDescent="0.2">
      <c r="A1685" s="550"/>
      <c r="B1685" s="50"/>
      <c r="D1685" s="550"/>
      <c r="E1685" s="618"/>
      <c r="F1685" s="333"/>
      <c r="G1685" s="342"/>
      <c r="H1685" s="335"/>
      <c r="I1685" s="251" t="s">
        <v>593</v>
      </c>
      <c r="J1685" s="61">
        <f>SUM(J1684)</f>
        <v>5000000</v>
      </c>
      <c r="K1685" s="60"/>
      <c r="L1685" s="61">
        <f t="shared" ref="L1685" si="96">SUM(L1684)</f>
        <v>5000000</v>
      </c>
    </row>
    <row r="1686" spans="1:12" x14ac:dyDescent="0.2">
      <c r="A1686" s="550"/>
      <c r="B1686" s="50"/>
      <c r="C1686" s="534"/>
      <c r="D1686" s="534"/>
      <c r="E1686" s="623"/>
      <c r="F1686" s="333"/>
      <c r="G1686" s="56" t="s">
        <v>37</v>
      </c>
      <c r="H1686" s="494"/>
      <c r="I1686" s="242" t="s">
        <v>38</v>
      </c>
      <c r="J1686" s="60">
        <f>SUM(J1685)</f>
        <v>5000000</v>
      </c>
      <c r="K1686" s="60"/>
      <c r="L1686" s="60">
        <f>SUM(J1686+K1686)</f>
        <v>5000000</v>
      </c>
    </row>
    <row r="1687" spans="1:12" x14ac:dyDescent="0.2">
      <c r="A1687" s="702"/>
      <c r="B1687" s="703"/>
      <c r="C1687" s="534"/>
      <c r="D1687" s="534"/>
      <c r="E1687" s="623"/>
      <c r="F1687" s="333"/>
      <c r="G1687" s="48"/>
      <c r="H1687" s="334"/>
      <c r="I1687" s="26"/>
      <c r="J1687" s="30"/>
      <c r="K1687" s="32"/>
      <c r="L1687" s="62"/>
    </row>
    <row r="1688" spans="1:12" ht="15" x14ac:dyDescent="0.25">
      <c r="A1688" s="550"/>
      <c r="B1688" s="50"/>
      <c r="C1688" s="534"/>
      <c r="D1688" s="534"/>
      <c r="E1688" s="622"/>
      <c r="F1688" s="462"/>
      <c r="G1688" s="351"/>
      <c r="H1688" s="495"/>
      <c r="I1688" s="418" t="s">
        <v>310</v>
      </c>
      <c r="J1688" s="419"/>
      <c r="K1688" s="419"/>
      <c r="L1688" s="353"/>
    </row>
    <row r="1689" spans="1:12" ht="15" x14ac:dyDescent="0.25">
      <c r="A1689" s="550"/>
      <c r="B1689" s="50"/>
      <c r="D1689" s="50"/>
      <c r="E1689" s="619" t="s">
        <v>244</v>
      </c>
      <c r="F1689" s="462"/>
      <c r="G1689" s="351"/>
      <c r="H1689" s="495"/>
      <c r="I1689" s="420" t="s">
        <v>634</v>
      </c>
      <c r="J1689" s="421"/>
      <c r="K1689" s="421"/>
      <c r="L1689" s="422"/>
    </row>
    <row r="1690" spans="1:12" ht="15" x14ac:dyDescent="0.25">
      <c r="C1690" s="703"/>
      <c r="D1690" s="703"/>
      <c r="E1690" s="683"/>
      <c r="F1690" s="333"/>
      <c r="G1690" s="343"/>
      <c r="H1690" s="337"/>
      <c r="I1690" s="288"/>
      <c r="J1690" s="32"/>
      <c r="K1690" s="32"/>
      <c r="L1690" s="62"/>
    </row>
    <row r="1691" spans="1:12" ht="15" x14ac:dyDescent="0.25">
      <c r="A1691" s="550"/>
      <c r="B1691" s="50"/>
      <c r="C1691" s="753" t="s">
        <v>94</v>
      </c>
      <c r="D1691" s="753"/>
      <c r="E1691" s="618"/>
      <c r="F1691" s="333"/>
      <c r="G1691" s="48"/>
      <c r="H1691" s="337"/>
      <c r="I1691" s="298" t="s">
        <v>95</v>
      </c>
      <c r="J1691" s="128"/>
      <c r="K1691" s="128"/>
      <c r="L1691" s="282"/>
    </row>
    <row r="1692" spans="1:12" x14ac:dyDescent="0.2">
      <c r="A1692" s="550"/>
      <c r="B1692" s="50"/>
      <c r="D1692" s="550"/>
      <c r="E1692" s="618"/>
      <c r="F1692" s="333">
        <v>322</v>
      </c>
      <c r="G1692" s="48"/>
      <c r="H1692" s="333">
        <v>472</v>
      </c>
      <c r="I1692" s="242" t="s">
        <v>96</v>
      </c>
      <c r="J1692" s="65">
        <v>1500000</v>
      </c>
      <c r="K1692" s="60"/>
      <c r="L1692" s="60">
        <f>SUM(J1692+K1692)</f>
        <v>1500000</v>
      </c>
    </row>
    <row r="1693" spans="1:12" x14ac:dyDescent="0.2">
      <c r="A1693" s="550"/>
      <c r="B1693" s="50"/>
      <c r="D1693" s="550"/>
      <c r="E1693" s="618"/>
      <c r="F1693" s="333">
        <v>323</v>
      </c>
      <c r="G1693" s="48"/>
      <c r="H1693" s="333">
        <v>472</v>
      </c>
      <c r="I1693" s="242" t="s">
        <v>97</v>
      </c>
      <c r="J1693" s="65">
        <v>17000000</v>
      </c>
      <c r="K1693" s="60"/>
      <c r="L1693" s="60">
        <f t="shared" ref="L1693:L1697" si="97">SUM(J1693+K1693)</f>
        <v>17000000</v>
      </c>
    </row>
    <row r="1694" spans="1:12" x14ac:dyDescent="0.2">
      <c r="A1694" s="550"/>
      <c r="B1694" s="50"/>
      <c r="D1694" s="550"/>
      <c r="E1694" s="618"/>
      <c r="F1694" s="333">
        <v>324</v>
      </c>
      <c r="G1694" s="48"/>
      <c r="H1694" s="333">
        <v>472</v>
      </c>
      <c r="I1694" s="242" t="s">
        <v>98</v>
      </c>
      <c r="J1694" s="65">
        <v>14300000</v>
      </c>
      <c r="K1694" s="60"/>
      <c r="L1694" s="60">
        <f t="shared" si="97"/>
        <v>14300000</v>
      </c>
    </row>
    <row r="1695" spans="1:12" x14ac:dyDescent="0.2">
      <c r="A1695" s="550"/>
      <c r="B1695" s="50"/>
      <c r="D1695" s="550"/>
      <c r="E1695" s="618"/>
      <c r="F1695" s="333">
        <v>325</v>
      </c>
      <c r="G1695" s="48"/>
      <c r="H1695" s="333">
        <v>472</v>
      </c>
      <c r="I1695" s="242" t="s">
        <v>647</v>
      </c>
      <c r="J1695" s="65">
        <v>7200000</v>
      </c>
      <c r="K1695" s="60"/>
      <c r="L1695" s="60">
        <f t="shared" si="97"/>
        <v>7200000</v>
      </c>
    </row>
    <row r="1696" spans="1:12" ht="22.5" x14ac:dyDescent="0.2">
      <c r="A1696" s="550"/>
      <c r="B1696" s="50"/>
      <c r="D1696" s="550"/>
      <c r="E1696" s="618"/>
      <c r="F1696" s="333">
        <v>326</v>
      </c>
      <c r="G1696" s="48"/>
      <c r="H1696" s="333">
        <v>472</v>
      </c>
      <c r="I1696" s="295" t="s">
        <v>299</v>
      </c>
      <c r="J1696" s="65">
        <v>13100000</v>
      </c>
      <c r="K1696" s="60"/>
      <c r="L1696" s="60">
        <f t="shared" si="97"/>
        <v>13100000</v>
      </c>
    </row>
    <row r="1697" spans="1:12" ht="22.5" x14ac:dyDescent="0.2">
      <c r="A1697" s="550"/>
      <c r="B1697" s="50"/>
      <c r="D1697" s="550"/>
      <c r="E1697" s="618"/>
      <c r="F1697" s="333">
        <v>327</v>
      </c>
      <c r="G1697" s="48"/>
      <c r="H1697" s="333">
        <v>472</v>
      </c>
      <c r="I1697" s="295" t="s">
        <v>705</v>
      </c>
      <c r="J1697" s="65">
        <v>3200000</v>
      </c>
      <c r="K1697" s="60"/>
      <c r="L1697" s="60">
        <f t="shared" si="97"/>
        <v>3200000</v>
      </c>
    </row>
    <row r="1698" spans="1:12" x14ac:dyDescent="0.2">
      <c r="A1698" s="550"/>
      <c r="B1698" s="50"/>
      <c r="D1698" s="550"/>
      <c r="E1698" s="618"/>
      <c r="F1698" s="333"/>
      <c r="G1698" s="48"/>
      <c r="H1698" s="334"/>
      <c r="I1698" s="251" t="s">
        <v>607</v>
      </c>
      <c r="J1698" s="57">
        <f>SUM(J1692:J1697)</f>
        <v>56300000</v>
      </c>
      <c r="K1698" s="57"/>
      <c r="L1698" s="57">
        <f>SUM(L1692:L1697)</f>
        <v>56300000</v>
      </c>
    </row>
    <row r="1699" spans="1:12" x14ac:dyDescent="0.2">
      <c r="A1699" s="550"/>
      <c r="B1699" s="50"/>
      <c r="C1699" s="534"/>
      <c r="D1699" s="753"/>
      <c r="E1699" s="618"/>
      <c r="F1699" s="333"/>
      <c r="G1699" s="56" t="s">
        <v>37</v>
      </c>
      <c r="H1699" s="334"/>
      <c r="I1699" s="242" t="s">
        <v>38</v>
      </c>
      <c r="J1699" s="60">
        <f>SUM(J1698-J1700)</f>
        <v>54200000</v>
      </c>
      <c r="K1699" s="60"/>
      <c r="L1699" s="60">
        <f>SUM(J1699+K1699)</f>
        <v>54200000</v>
      </c>
    </row>
    <row r="1700" spans="1:12" x14ac:dyDescent="0.2">
      <c r="A1700" s="550"/>
      <c r="B1700" s="50"/>
      <c r="C1700" s="753"/>
      <c r="D1700" s="753"/>
      <c r="E1700" s="618"/>
      <c r="F1700" s="333"/>
      <c r="G1700" s="56" t="s">
        <v>113</v>
      </c>
      <c r="H1700" s="333"/>
      <c r="I1700" s="242" t="s">
        <v>280</v>
      </c>
      <c r="J1700" s="60">
        <v>2100000</v>
      </c>
      <c r="K1700" s="60"/>
      <c r="L1700" s="60">
        <f>SUM(J1700:K1700)</f>
        <v>2100000</v>
      </c>
    </row>
    <row r="1701" spans="1:12" ht="15" x14ac:dyDescent="0.2">
      <c r="A1701" s="550"/>
      <c r="B1701" s="50"/>
      <c r="C1701" s="461"/>
      <c r="D1701" s="550"/>
      <c r="E1701" s="618"/>
      <c r="F1701" s="333"/>
      <c r="G1701" s="48"/>
      <c r="H1701" s="333"/>
      <c r="I1701" s="26"/>
      <c r="J1701" s="30"/>
      <c r="K1701" s="32"/>
      <c r="L1701" s="62"/>
    </row>
    <row r="1702" spans="1:12" x14ac:dyDescent="0.2">
      <c r="A1702" s="550"/>
      <c r="B1702" s="50"/>
      <c r="C1702" s="753" t="s">
        <v>94</v>
      </c>
      <c r="D1702" s="550"/>
      <c r="E1702" s="618"/>
      <c r="F1702" s="333"/>
      <c r="G1702" s="48"/>
      <c r="H1702" s="335"/>
      <c r="I1702" s="260" t="s">
        <v>95</v>
      </c>
      <c r="J1702" s="77"/>
      <c r="K1702" s="77"/>
      <c r="L1702" s="58"/>
    </row>
    <row r="1703" spans="1:12" ht="15" x14ac:dyDescent="0.25">
      <c r="A1703" s="550"/>
      <c r="B1703" s="50"/>
      <c r="C1703" s="461"/>
      <c r="D1703" s="765"/>
      <c r="E1703" s="767"/>
      <c r="F1703" s="333"/>
      <c r="G1703" s="48"/>
      <c r="H1703" s="337"/>
      <c r="I1703" s="26"/>
      <c r="J1703" s="272"/>
      <c r="K1703" s="272"/>
      <c r="L1703" s="349"/>
    </row>
    <row r="1704" spans="1:12" x14ac:dyDescent="0.2">
      <c r="A1704" s="550"/>
      <c r="B1704" s="50"/>
      <c r="D1704" s="550"/>
      <c r="E1704" s="620" t="s">
        <v>242</v>
      </c>
      <c r="F1704" s="413"/>
      <c r="G1704" s="356"/>
      <c r="H1704" s="415"/>
      <c r="I1704" s="515" t="s">
        <v>754</v>
      </c>
      <c r="J1704" s="281"/>
      <c r="K1704" s="81"/>
      <c r="L1704" s="282"/>
    </row>
    <row r="1705" spans="1:12" x14ac:dyDescent="0.2">
      <c r="A1705" s="550"/>
      <c r="B1705" s="50"/>
      <c r="D1705" s="550"/>
      <c r="E1705" s="618"/>
      <c r="F1705" s="333">
        <v>328</v>
      </c>
      <c r="G1705" s="48"/>
      <c r="H1705" s="334" t="s">
        <v>415</v>
      </c>
      <c r="I1705" s="242" t="s">
        <v>99</v>
      </c>
      <c r="J1705" s="65">
        <v>4000000</v>
      </c>
      <c r="K1705" s="60"/>
      <c r="L1705" s="60">
        <f>SUM(J1705+K1705)</f>
        <v>4000000</v>
      </c>
    </row>
    <row r="1706" spans="1:12" x14ac:dyDescent="0.2">
      <c r="A1706" s="550"/>
      <c r="B1706" s="50"/>
      <c r="C1706" s="534"/>
      <c r="D1706" s="753"/>
      <c r="E1706" s="618"/>
      <c r="F1706" s="333"/>
      <c r="G1706" s="342"/>
      <c r="H1706" s="334"/>
      <c r="I1706" s="251" t="s">
        <v>742</v>
      </c>
      <c r="J1706" s="57">
        <f>SUM(J1705)</f>
        <v>4000000</v>
      </c>
      <c r="K1706" s="60"/>
      <c r="L1706" s="61">
        <f>SUM(J1706+K1706)</f>
        <v>4000000</v>
      </c>
    </row>
    <row r="1707" spans="1:12" x14ac:dyDescent="0.2">
      <c r="A1707" s="550"/>
      <c r="B1707" s="50"/>
      <c r="C1707" s="753"/>
      <c r="D1707" s="753"/>
      <c r="E1707" s="618"/>
      <c r="F1707" s="333"/>
      <c r="G1707" s="56" t="s">
        <v>37</v>
      </c>
      <c r="H1707" s="333"/>
      <c r="I1707" s="242" t="s">
        <v>38</v>
      </c>
      <c r="J1707" s="60">
        <f>SUM(J1706)</f>
        <v>4000000</v>
      </c>
      <c r="K1707" s="60"/>
      <c r="L1707" s="60">
        <f>SUM(J1707+K1707)</f>
        <v>4000000</v>
      </c>
    </row>
    <row r="1708" spans="1:12" ht="15" x14ac:dyDescent="0.2">
      <c r="A1708" s="550"/>
      <c r="B1708" s="50"/>
      <c r="C1708" s="461"/>
      <c r="D1708" s="550"/>
      <c r="E1708" s="618"/>
      <c r="F1708" s="333"/>
      <c r="G1708" s="48"/>
      <c r="H1708" s="333"/>
      <c r="I1708" s="26"/>
      <c r="J1708" s="30"/>
      <c r="K1708" s="30"/>
      <c r="L1708" s="62"/>
    </row>
    <row r="1709" spans="1:12" ht="15" x14ac:dyDescent="0.2">
      <c r="A1709" s="550"/>
      <c r="B1709" s="50"/>
      <c r="C1709" s="461"/>
      <c r="D1709" s="550"/>
      <c r="E1709" s="618"/>
      <c r="F1709" s="333"/>
      <c r="G1709" s="48"/>
      <c r="H1709" s="335"/>
      <c r="I1709" s="260" t="s">
        <v>95</v>
      </c>
      <c r="J1709" s="384"/>
      <c r="K1709" s="384"/>
      <c r="L1709" s="387"/>
    </row>
    <row r="1710" spans="1:12" ht="15" x14ac:dyDescent="0.25">
      <c r="A1710" s="550"/>
      <c r="B1710" s="50"/>
      <c r="C1710" s="461"/>
      <c r="D1710" s="765"/>
      <c r="E1710" s="767"/>
      <c r="F1710" s="333"/>
      <c r="G1710" s="48"/>
      <c r="H1710" s="337"/>
      <c r="I1710" s="26"/>
      <c r="J1710" s="272"/>
      <c r="K1710" s="272"/>
      <c r="L1710" s="349"/>
    </row>
    <row r="1711" spans="1:12" x14ac:dyDescent="0.2">
      <c r="A1711" s="550"/>
      <c r="B1711" s="50"/>
      <c r="C1711" s="753" t="s">
        <v>94</v>
      </c>
      <c r="D1711" s="550"/>
      <c r="E1711" s="620" t="s">
        <v>242</v>
      </c>
      <c r="F1711" s="413"/>
      <c r="G1711" s="356"/>
      <c r="H1711" s="415"/>
      <c r="I1711" s="515" t="s">
        <v>811</v>
      </c>
      <c r="J1711" s="281"/>
      <c r="K1711" s="81"/>
      <c r="L1711" s="282"/>
    </row>
    <row r="1712" spans="1:12" ht="22.5" x14ac:dyDescent="0.2">
      <c r="A1712" s="550"/>
      <c r="B1712" s="50"/>
      <c r="D1712" s="550"/>
      <c r="E1712" s="618"/>
      <c r="F1712" s="333">
        <v>329</v>
      </c>
      <c r="G1712" s="48"/>
      <c r="H1712" s="333">
        <v>472</v>
      </c>
      <c r="I1712" s="295" t="s">
        <v>575</v>
      </c>
      <c r="J1712" s="65">
        <v>4500000</v>
      </c>
      <c r="K1712" s="60"/>
      <c r="L1712" s="60">
        <f>SUM(J1712+K1712)</f>
        <v>4500000</v>
      </c>
    </row>
    <row r="1713" spans="1:15" x14ac:dyDescent="0.2">
      <c r="A1713" s="550"/>
      <c r="B1713" s="50"/>
      <c r="C1713" s="534"/>
      <c r="D1713" s="753"/>
      <c r="E1713" s="618"/>
      <c r="F1713" s="333"/>
      <c r="G1713" s="342"/>
      <c r="H1713" s="334"/>
      <c r="I1713" s="251" t="s">
        <v>742</v>
      </c>
      <c r="J1713" s="57">
        <f>SUM(J1712)</f>
        <v>4500000</v>
      </c>
      <c r="K1713" s="60"/>
      <c r="L1713" s="61">
        <f>SUM(J1713+K1713)</f>
        <v>4500000</v>
      </c>
    </row>
    <row r="1714" spans="1:15" x14ac:dyDescent="0.2">
      <c r="A1714" s="550"/>
      <c r="B1714" s="50"/>
      <c r="D1714" s="550"/>
      <c r="E1714" s="618"/>
      <c r="F1714" s="333"/>
      <c r="G1714" s="56" t="s">
        <v>37</v>
      </c>
      <c r="H1714" s="333"/>
      <c r="I1714" s="242" t="s">
        <v>38</v>
      </c>
      <c r="J1714" s="60">
        <f>SUM(J1713)</f>
        <v>4500000</v>
      </c>
      <c r="K1714" s="60"/>
      <c r="L1714" s="60">
        <f>SUM(J1714+K1714)</f>
        <v>4500000</v>
      </c>
    </row>
    <row r="1715" spans="1:15" x14ac:dyDescent="0.2">
      <c r="A1715" s="550"/>
      <c r="B1715" s="50"/>
      <c r="D1715" s="550"/>
      <c r="E1715" s="618"/>
      <c r="F1715" s="334"/>
      <c r="G1715" s="48"/>
      <c r="H1715" s="333"/>
      <c r="I1715" s="26"/>
      <c r="J1715" s="30"/>
      <c r="K1715" s="30"/>
      <c r="L1715" s="62"/>
    </row>
    <row r="1716" spans="1:15" x14ac:dyDescent="0.2">
      <c r="A1716" s="550"/>
      <c r="B1716" s="50"/>
      <c r="C1716" s="753" t="s">
        <v>86</v>
      </c>
      <c r="D1716" s="550"/>
      <c r="E1716" s="618"/>
      <c r="F1716" s="333"/>
      <c r="G1716" s="56"/>
      <c r="H1716" s="335"/>
      <c r="I1716" s="260" t="s">
        <v>87</v>
      </c>
      <c r="J1716" s="348"/>
      <c r="K1716" s="348"/>
      <c r="L1716" s="58"/>
    </row>
    <row r="1717" spans="1:15" ht="15" x14ac:dyDescent="0.25">
      <c r="A1717" s="550"/>
      <c r="B1717" s="50"/>
      <c r="D1717" s="550"/>
      <c r="E1717" s="618"/>
      <c r="F1717" s="333"/>
      <c r="G1717" s="48"/>
      <c r="H1717" s="337"/>
      <c r="I1717" s="26"/>
      <c r="J1717" s="30"/>
      <c r="K1717" s="30"/>
      <c r="L1717" s="62"/>
    </row>
    <row r="1718" spans="1:15" ht="22.5" x14ac:dyDescent="0.2">
      <c r="A1718" s="550"/>
      <c r="B1718" s="50"/>
      <c r="D1718" s="550"/>
      <c r="E1718" s="620" t="s">
        <v>242</v>
      </c>
      <c r="F1718" s="413"/>
      <c r="G1718" s="356"/>
      <c r="H1718" s="415"/>
      <c r="I1718" s="361" t="s">
        <v>753</v>
      </c>
      <c r="J1718" s="81"/>
      <c r="K1718" s="81"/>
      <c r="L1718" s="282"/>
    </row>
    <row r="1719" spans="1:15" x14ac:dyDescent="0.2">
      <c r="A1719" s="550"/>
      <c r="B1719" s="50"/>
      <c r="D1719" s="550"/>
      <c r="E1719" s="618"/>
      <c r="F1719" s="333">
        <v>330</v>
      </c>
      <c r="G1719" s="48"/>
      <c r="H1719" s="334" t="s">
        <v>415</v>
      </c>
      <c r="I1719" s="295" t="s">
        <v>169</v>
      </c>
      <c r="J1719" s="60">
        <v>9842000</v>
      </c>
      <c r="K1719" s="61"/>
      <c r="L1719" s="60">
        <f>SUM(J1719:K1719)</f>
        <v>9842000</v>
      </c>
    </row>
    <row r="1720" spans="1:15" ht="15" x14ac:dyDescent="0.25">
      <c r="A1720" s="550"/>
      <c r="B1720" s="50"/>
      <c r="D1720" s="550"/>
      <c r="E1720" s="618"/>
      <c r="F1720" s="333"/>
      <c r="G1720" s="342"/>
      <c r="H1720" s="337"/>
      <c r="I1720" s="321" t="s">
        <v>742</v>
      </c>
      <c r="J1720" s="61">
        <f>SUM(J1719)</f>
        <v>9842000</v>
      </c>
      <c r="K1720" s="61"/>
      <c r="L1720" s="61">
        <f>SUM(J1719:K1719)</f>
        <v>9842000</v>
      </c>
    </row>
    <row r="1721" spans="1:15" s="205" customFormat="1" x14ac:dyDescent="0.2">
      <c r="A1721" s="550"/>
      <c r="B1721" s="50"/>
      <c r="C1721" s="50"/>
      <c r="D1721" s="550"/>
      <c r="E1721" s="618"/>
      <c r="F1721" s="333"/>
      <c r="G1721" s="56" t="s">
        <v>113</v>
      </c>
      <c r="H1721" s="465"/>
      <c r="I1721" s="242" t="s">
        <v>280</v>
      </c>
      <c r="J1721" s="60">
        <f>SUM(J1720)</f>
        <v>9842000</v>
      </c>
      <c r="K1721" s="60"/>
      <c r="L1721" s="60">
        <f>SUM(J1720:K1720)</f>
        <v>9842000</v>
      </c>
      <c r="M1721" s="17"/>
      <c r="N1721" s="203"/>
      <c r="O1721" s="204"/>
    </row>
    <row r="1722" spans="1:15" s="205" customFormat="1" ht="15" x14ac:dyDescent="0.25">
      <c r="A1722" s="550"/>
      <c r="B1722" s="50"/>
      <c r="C1722" s="50"/>
      <c r="D1722" s="550"/>
      <c r="E1722" s="618"/>
      <c r="F1722" s="333"/>
      <c r="G1722" s="48"/>
      <c r="H1722" s="336"/>
      <c r="I1722" s="26"/>
      <c r="J1722" s="30"/>
      <c r="K1722" s="30"/>
      <c r="L1722" s="62"/>
      <c r="M1722" s="17"/>
      <c r="N1722" s="203"/>
      <c r="O1722" s="204"/>
    </row>
    <row r="1723" spans="1:15" ht="22.5" x14ac:dyDescent="0.25">
      <c r="A1723" s="550"/>
      <c r="B1723" s="50"/>
      <c r="D1723" s="550"/>
      <c r="E1723" s="620" t="s">
        <v>242</v>
      </c>
      <c r="F1723" s="413"/>
      <c r="G1723" s="356"/>
      <c r="H1723" s="492"/>
      <c r="I1723" s="361" t="s">
        <v>707</v>
      </c>
      <c r="J1723" s="81"/>
      <c r="K1723" s="81"/>
      <c r="L1723" s="282"/>
    </row>
    <row r="1724" spans="1:15" x14ac:dyDescent="0.2">
      <c r="A1724" s="550"/>
      <c r="B1724" s="50"/>
      <c r="D1724" s="550"/>
      <c r="E1724" s="618"/>
      <c r="F1724" s="333">
        <v>331</v>
      </c>
      <c r="G1724" s="48"/>
      <c r="H1724" s="334" t="s">
        <v>588</v>
      </c>
      <c r="I1724" s="292" t="s">
        <v>7</v>
      </c>
      <c r="J1724" s="236">
        <v>1000</v>
      </c>
      <c r="K1724" s="61"/>
      <c r="L1724" s="60">
        <f>SUM(J1724:K1724)</f>
        <v>1000</v>
      </c>
    </row>
    <row r="1725" spans="1:15" x14ac:dyDescent="0.2">
      <c r="A1725" s="550"/>
      <c r="B1725" s="50"/>
      <c r="D1725" s="550"/>
      <c r="E1725" s="618"/>
      <c r="F1725" s="333">
        <v>332</v>
      </c>
      <c r="G1725" s="48"/>
      <c r="H1725" s="334" t="s">
        <v>80</v>
      </c>
      <c r="I1725" s="242" t="s">
        <v>9</v>
      </c>
      <c r="J1725" s="60">
        <v>4705000</v>
      </c>
      <c r="K1725" s="61"/>
      <c r="L1725" s="60">
        <f t="shared" ref="L1725:L1727" si="98">SUM(J1725:K1725)</f>
        <v>4705000</v>
      </c>
      <c r="M1725" s="201"/>
    </row>
    <row r="1726" spans="1:15" x14ac:dyDescent="0.2">
      <c r="A1726" s="550"/>
      <c r="B1726" s="50"/>
      <c r="D1726" s="550"/>
      <c r="E1726" s="618"/>
      <c r="F1726" s="333">
        <v>333</v>
      </c>
      <c r="G1726" s="48"/>
      <c r="H1726" s="334" t="s">
        <v>46</v>
      </c>
      <c r="I1726" s="242" t="s">
        <v>10</v>
      </c>
      <c r="J1726" s="60">
        <v>1068000</v>
      </c>
      <c r="K1726" s="61"/>
      <c r="L1726" s="60">
        <f t="shared" si="98"/>
        <v>1068000</v>
      </c>
    </row>
    <row r="1727" spans="1:15" x14ac:dyDescent="0.2">
      <c r="A1727" s="550"/>
      <c r="B1727" s="50"/>
      <c r="D1727" s="550"/>
      <c r="E1727" s="618"/>
      <c r="F1727" s="333" t="s">
        <v>975</v>
      </c>
      <c r="G1727" s="48"/>
      <c r="H1727" s="334" t="s">
        <v>570</v>
      </c>
      <c r="I1727" s="242" t="s">
        <v>21</v>
      </c>
      <c r="J1727" s="60">
        <v>500000</v>
      </c>
      <c r="K1727" s="61"/>
      <c r="L1727" s="60">
        <f t="shared" si="98"/>
        <v>500000</v>
      </c>
    </row>
    <row r="1728" spans="1:15" x14ac:dyDescent="0.2">
      <c r="A1728" s="550"/>
      <c r="B1728" s="50"/>
      <c r="D1728" s="550"/>
      <c r="E1728" s="618"/>
      <c r="F1728" s="333"/>
      <c r="G1728" s="56" t="s">
        <v>37</v>
      </c>
      <c r="H1728" s="334"/>
      <c r="I1728" s="242" t="s">
        <v>38</v>
      </c>
      <c r="J1728" s="60">
        <f>SUM(J1731-J1730-J1729)</f>
        <v>3108248.3200000003</v>
      </c>
      <c r="K1728" s="61"/>
      <c r="L1728" s="60">
        <f t="shared" ref="L1728:L1730" si="99">SUM(J1728:K1728)</f>
        <v>3108248.3200000003</v>
      </c>
    </row>
    <row r="1729" spans="1:15" x14ac:dyDescent="0.2">
      <c r="A1729" s="550"/>
      <c r="B1729" s="50"/>
      <c r="D1729" s="550"/>
      <c r="E1729" s="618"/>
      <c r="F1729" s="333"/>
      <c r="G1729" s="56" t="s">
        <v>589</v>
      </c>
      <c r="H1729" s="334"/>
      <c r="I1729" s="242" t="s">
        <v>590</v>
      </c>
      <c r="J1729" s="60">
        <v>3107000</v>
      </c>
      <c r="K1729" s="61"/>
      <c r="L1729" s="60">
        <f t="shared" si="99"/>
        <v>3107000</v>
      </c>
    </row>
    <row r="1730" spans="1:15" s="205" customFormat="1" ht="15" x14ac:dyDescent="0.25">
      <c r="A1730" s="550"/>
      <c r="B1730" s="50"/>
      <c r="C1730" s="50"/>
      <c r="D1730" s="550"/>
      <c r="E1730" s="618"/>
      <c r="F1730" s="333"/>
      <c r="G1730" s="56" t="s">
        <v>113</v>
      </c>
      <c r="H1730" s="336"/>
      <c r="I1730" s="242" t="s">
        <v>280</v>
      </c>
      <c r="J1730" s="60">
        <v>58751.68</v>
      </c>
      <c r="K1730" s="61"/>
      <c r="L1730" s="60">
        <f t="shared" si="99"/>
        <v>58751.68</v>
      </c>
      <c r="M1730" s="17"/>
      <c r="N1730" s="203"/>
      <c r="O1730" s="204"/>
    </row>
    <row r="1731" spans="1:15" ht="15" x14ac:dyDescent="0.25">
      <c r="A1731" s="550"/>
      <c r="B1731" s="50"/>
      <c r="D1731" s="550"/>
      <c r="E1731" s="618"/>
      <c r="F1731" s="333"/>
      <c r="G1731" s="48"/>
      <c r="H1731" s="337"/>
      <c r="I1731" s="257" t="s">
        <v>752</v>
      </c>
      <c r="J1731" s="61">
        <f>SUM(J1724:J1727)</f>
        <v>6274000</v>
      </c>
      <c r="K1731" s="61"/>
      <c r="L1731" s="61">
        <f>SUM(J1731:K1731)</f>
        <v>6274000</v>
      </c>
    </row>
    <row r="1732" spans="1:15" ht="15" x14ac:dyDescent="0.25">
      <c r="A1732" s="550"/>
      <c r="B1732" s="50"/>
      <c r="D1732" s="550"/>
      <c r="E1732" s="618"/>
      <c r="F1732" s="333"/>
      <c r="G1732" s="48"/>
      <c r="H1732" s="337"/>
      <c r="I1732" s="259"/>
      <c r="J1732" s="81"/>
      <c r="K1732" s="81"/>
      <c r="L1732" s="282"/>
    </row>
    <row r="1733" spans="1:15" ht="22.5" x14ac:dyDescent="0.25">
      <c r="A1733" s="550"/>
      <c r="B1733" s="50"/>
      <c r="D1733" s="550"/>
      <c r="E1733" s="620" t="s">
        <v>242</v>
      </c>
      <c r="F1733" s="413"/>
      <c r="G1733" s="356"/>
      <c r="H1733" s="492"/>
      <c r="I1733" s="361" t="s">
        <v>708</v>
      </c>
      <c r="J1733" s="81"/>
      <c r="K1733" s="81"/>
      <c r="L1733" s="282"/>
    </row>
    <row r="1734" spans="1:15" x14ac:dyDescent="0.2">
      <c r="A1734" s="550"/>
      <c r="B1734" s="50"/>
      <c r="D1734" s="550"/>
      <c r="E1734" s="618"/>
      <c r="F1734" s="333">
        <v>334</v>
      </c>
      <c r="G1734" s="48"/>
      <c r="H1734" s="334" t="s">
        <v>588</v>
      </c>
      <c r="I1734" s="292" t="s">
        <v>7</v>
      </c>
      <c r="J1734" s="60">
        <v>200</v>
      </c>
      <c r="K1734" s="61"/>
      <c r="L1734" s="60">
        <f>SUM(J1734:K1734)</f>
        <v>200</v>
      </c>
    </row>
    <row r="1735" spans="1:15" s="205" customFormat="1" x14ac:dyDescent="0.2">
      <c r="A1735" s="550"/>
      <c r="B1735" s="50"/>
      <c r="C1735" s="50"/>
      <c r="D1735" s="550"/>
      <c r="E1735" s="618"/>
      <c r="F1735" s="333">
        <v>335</v>
      </c>
      <c r="G1735" s="48"/>
      <c r="H1735" s="334" t="s">
        <v>80</v>
      </c>
      <c r="I1735" s="242" t="s">
        <v>9</v>
      </c>
      <c r="J1735" s="60">
        <v>200</v>
      </c>
      <c r="K1735" s="61"/>
      <c r="L1735" s="60">
        <f t="shared" ref="L1735:L1739" si="100">SUM(J1735:K1735)</f>
        <v>200</v>
      </c>
      <c r="M1735" s="17"/>
      <c r="N1735" s="203"/>
      <c r="O1735" s="204"/>
    </row>
    <row r="1736" spans="1:15" s="208" customFormat="1" x14ac:dyDescent="0.2">
      <c r="A1736" s="550"/>
      <c r="B1736" s="50"/>
      <c r="C1736" s="50"/>
      <c r="D1736" s="550"/>
      <c r="E1736" s="618"/>
      <c r="F1736" s="333">
        <v>336</v>
      </c>
      <c r="G1736" s="48"/>
      <c r="H1736" s="334" t="s">
        <v>46</v>
      </c>
      <c r="I1736" s="242" t="s">
        <v>10</v>
      </c>
      <c r="J1736" s="60">
        <v>200</v>
      </c>
      <c r="K1736" s="61"/>
      <c r="L1736" s="60">
        <f t="shared" si="100"/>
        <v>200</v>
      </c>
      <c r="M1736" s="17"/>
      <c r="N1736" s="206"/>
      <c r="O1736" s="207"/>
    </row>
    <row r="1737" spans="1:15" x14ac:dyDescent="0.2">
      <c r="A1737" s="550"/>
      <c r="B1737" s="50"/>
      <c r="D1737" s="550"/>
      <c r="E1737" s="618"/>
      <c r="F1737" s="333">
        <v>337</v>
      </c>
      <c r="G1737" s="48"/>
      <c r="H1737" s="334" t="s">
        <v>269</v>
      </c>
      <c r="I1737" s="242" t="s">
        <v>35</v>
      </c>
      <c r="J1737" s="60">
        <v>200</v>
      </c>
      <c r="K1737" s="61"/>
      <c r="L1737" s="60">
        <f t="shared" si="100"/>
        <v>200</v>
      </c>
      <c r="M1737" s="201"/>
    </row>
    <row r="1738" spans="1:15" x14ac:dyDescent="0.2">
      <c r="A1738" s="550"/>
      <c r="B1738" s="50"/>
      <c r="D1738" s="550"/>
      <c r="E1738" s="618"/>
      <c r="F1738" s="333">
        <v>338</v>
      </c>
      <c r="G1738" s="48"/>
      <c r="H1738" s="334" t="s">
        <v>628</v>
      </c>
      <c r="I1738" s="242" t="s">
        <v>629</v>
      </c>
      <c r="J1738" s="60">
        <v>200</v>
      </c>
      <c r="K1738" s="61"/>
      <c r="L1738" s="60">
        <f t="shared" si="100"/>
        <v>200</v>
      </c>
    </row>
    <row r="1739" spans="1:15" x14ac:dyDescent="0.2">
      <c r="A1739" s="702"/>
      <c r="B1739" s="703"/>
      <c r="C1739" s="703"/>
      <c r="D1739" s="682"/>
      <c r="E1739" s="683"/>
      <c r="F1739" s="333"/>
      <c r="G1739" s="56" t="s">
        <v>37</v>
      </c>
      <c r="H1739" s="704"/>
      <c r="I1739" s="242" t="s">
        <v>38</v>
      </c>
      <c r="J1739" s="60">
        <f>SUM(J1734:J1738)</f>
        <v>1000</v>
      </c>
      <c r="K1739" s="61"/>
      <c r="L1739" s="60">
        <f t="shared" si="100"/>
        <v>1000</v>
      </c>
    </row>
    <row r="1740" spans="1:15" x14ac:dyDescent="0.2">
      <c r="E1740" s="618"/>
      <c r="F1740" s="333"/>
      <c r="G1740" s="48"/>
      <c r="H1740" s="334"/>
      <c r="I1740" s="257" t="s">
        <v>752</v>
      </c>
      <c r="J1740" s="61">
        <f>SUM(J1739)</f>
        <v>1000</v>
      </c>
      <c r="K1740" s="61"/>
      <c r="L1740" s="61">
        <f>SUM(J1740:K1740)</f>
        <v>1000</v>
      </c>
    </row>
    <row r="1741" spans="1:15" x14ac:dyDescent="0.2">
      <c r="E1741" s="618"/>
      <c r="F1741" s="465"/>
      <c r="G1741" s="48"/>
      <c r="H1741" s="335"/>
      <c r="I1741" s="259"/>
      <c r="J1741" s="81" t="s">
        <v>217</v>
      </c>
      <c r="K1741" s="81"/>
      <c r="L1741" s="282"/>
    </row>
    <row r="1742" spans="1:15" x14ac:dyDescent="0.2">
      <c r="A1742" s="746"/>
      <c r="B1742" s="747"/>
      <c r="C1742" s="747"/>
      <c r="D1742" s="673" t="s">
        <v>247</v>
      </c>
      <c r="E1742" s="674"/>
      <c r="F1742" s="758"/>
      <c r="G1742" s="748"/>
      <c r="H1742" s="817"/>
      <c r="I1742" s="750" t="s">
        <v>450</v>
      </c>
      <c r="J1742" s="751">
        <f>SUM(J1747+J1759+J1766+J1772+J1753)</f>
        <v>230061000</v>
      </c>
      <c r="K1742" s="828"/>
      <c r="L1742" s="780">
        <f>SUM(J1742:K1742)</f>
        <v>230061000</v>
      </c>
      <c r="M1742" s="201"/>
    </row>
    <row r="1743" spans="1:15" x14ac:dyDescent="0.2">
      <c r="B1743" s="50"/>
      <c r="C1743" s="50">
        <v>721</v>
      </c>
      <c r="D1743" s="50"/>
      <c r="E1743" s="618"/>
      <c r="F1743" s="333"/>
      <c r="G1743" s="48"/>
      <c r="H1743" s="334"/>
      <c r="I1743" s="301" t="s">
        <v>103</v>
      </c>
      <c r="J1743" s="405"/>
      <c r="K1743" s="405"/>
      <c r="L1743" s="737"/>
      <c r="M1743" s="201"/>
    </row>
    <row r="1744" spans="1:15" x14ac:dyDescent="0.2">
      <c r="A1744" s="550"/>
      <c r="B1744" s="50"/>
      <c r="C1744" s="534"/>
      <c r="D1744" s="534"/>
      <c r="E1744" s="622"/>
      <c r="F1744" s="462"/>
      <c r="G1744" s="351"/>
      <c r="H1744" s="462"/>
      <c r="I1744" s="418" t="s">
        <v>272</v>
      </c>
      <c r="J1744" s="776"/>
      <c r="K1744" s="776"/>
      <c r="L1744" s="833"/>
    </row>
    <row r="1745" spans="1:15" s="205" customFormat="1" x14ac:dyDescent="0.2">
      <c r="A1745" s="702"/>
      <c r="B1745" s="703"/>
      <c r="C1745" s="50"/>
      <c r="D1745" s="50"/>
      <c r="E1745" s="619" t="s">
        <v>248</v>
      </c>
      <c r="F1745" s="462"/>
      <c r="G1745" s="351"/>
      <c r="H1745" s="483"/>
      <c r="I1745" s="420" t="s">
        <v>311</v>
      </c>
      <c r="J1745" s="733"/>
      <c r="K1745" s="733"/>
      <c r="L1745" s="772"/>
      <c r="M1745" s="17"/>
      <c r="N1745" s="203"/>
      <c r="O1745" s="204"/>
    </row>
    <row r="1746" spans="1:15" ht="22.5" x14ac:dyDescent="0.2">
      <c r="B1746" s="50"/>
      <c r="D1746" s="550"/>
      <c r="E1746" s="618"/>
      <c r="F1746" s="333">
        <v>339</v>
      </c>
      <c r="G1746" s="48"/>
      <c r="H1746" s="334" t="s">
        <v>718</v>
      </c>
      <c r="I1746" s="294" t="s">
        <v>657</v>
      </c>
      <c r="J1746" s="60">
        <v>136300000</v>
      </c>
      <c r="K1746" s="60"/>
      <c r="L1746" s="60">
        <f>SUM(J1746+K1746)</f>
        <v>136300000</v>
      </c>
      <c r="M1746" s="202"/>
    </row>
    <row r="1747" spans="1:15" x14ac:dyDescent="0.2">
      <c r="B1747" s="50"/>
      <c r="D1747" s="550"/>
      <c r="E1747" s="618"/>
      <c r="F1747" s="333"/>
      <c r="G1747" s="342"/>
      <c r="H1747" s="334"/>
      <c r="I1747" s="251" t="s">
        <v>609</v>
      </c>
      <c r="J1747" s="61">
        <f>SUM(J1746:J1746)</f>
        <v>136300000</v>
      </c>
      <c r="K1747" s="61"/>
      <c r="L1747" s="61">
        <f>SUM(J1747+K1747)</f>
        <v>136300000</v>
      </c>
      <c r="M1747" s="202"/>
    </row>
    <row r="1748" spans="1:15" s="205" customFormat="1" x14ac:dyDescent="0.2">
      <c r="A1748" s="51"/>
      <c r="B1748" s="50"/>
      <c r="C1748" s="50"/>
      <c r="D1748" s="550"/>
      <c r="E1748" s="618"/>
      <c r="F1748" s="333"/>
      <c r="G1748" s="56" t="s">
        <v>37</v>
      </c>
      <c r="H1748" s="334"/>
      <c r="I1748" s="242" t="s">
        <v>38</v>
      </c>
      <c r="J1748" s="60">
        <f>SUM(J1747)</f>
        <v>136300000</v>
      </c>
      <c r="K1748" s="61"/>
      <c r="L1748" s="60">
        <f>SUM(J1747:K1747)</f>
        <v>136300000</v>
      </c>
      <c r="M1748" s="202"/>
      <c r="N1748" s="203"/>
      <c r="O1748" s="204"/>
    </row>
    <row r="1749" spans="1:15" s="205" customFormat="1" x14ac:dyDescent="0.2">
      <c r="A1749" s="51"/>
      <c r="B1749" s="50"/>
      <c r="C1749" s="50"/>
      <c r="D1749" s="550"/>
      <c r="E1749" s="618"/>
      <c r="F1749" s="333"/>
      <c r="G1749" s="56"/>
      <c r="H1749" s="334"/>
      <c r="I1749" s="258"/>
      <c r="J1749" s="77"/>
      <c r="K1749" s="348"/>
      <c r="L1749" s="240"/>
      <c r="M1749" s="202"/>
      <c r="N1749" s="203"/>
      <c r="O1749" s="204"/>
    </row>
    <row r="1750" spans="1:15" s="205" customFormat="1" x14ac:dyDescent="0.2">
      <c r="A1750" s="51"/>
      <c r="B1750" s="50"/>
      <c r="C1750" s="50"/>
      <c r="D1750" s="550"/>
      <c r="E1750" s="622"/>
      <c r="F1750" s="462"/>
      <c r="G1750" s="351"/>
      <c r="H1750" s="462"/>
      <c r="I1750" s="418" t="s">
        <v>274</v>
      </c>
      <c r="J1750" s="776"/>
      <c r="K1750" s="776"/>
      <c r="L1750" s="833"/>
      <c r="M1750" s="202"/>
      <c r="N1750" s="203"/>
      <c r="O1750" s="204"/>
    </row>
    <row r="1751" spans="1:15" s="205" customFormat="1" ht="22.5" x14ac:dyDescent="0.2">
      <c r="A1751" s="51"/>
      <c r="B1751" s="50"/>
      <c r="C1751" s="50"/>
      <c r="D1751" s="550"/>
      <c r="E1751" s="619" t="s">
        <v>736</v>
      </c>
      <c r="F1751" s="462"/>
      <c r="G1751" s="351"/>
      <c r="H1751" s="483"/>
      <c r="I1751" s="781" t="s">
        <v>907</v>
      </c>
      <c r="J1751" s="733"/>
      <c r="K1751" s="733"/>
      <c r="L1751" s="772"/>
      <c r="M1751" s="202"/>
      <c r="N1751" s="203"/>
      <c r="O1751" s="204"/>
    </row>
    <row r="1752" spans="1:15" s="205" customFormat="1" x14ac:dyDescent="0.2">
      <c r="A1752" s="51"/>
      <c r="B1752" s="50"/>
      <c r="C1752" s="50"/>
      <c r="D1752" s="550"/>
      <c r="E1752" s="618"/>
      <c r="F1752" s="333">
        <v>340</v>
      </c>
      <c r="G1752" s="56"/>
      <c r="H1752" s="334" t="s">
        <v>80</v>
      </c>
      <c r="I1752" s="242" t="s">
        <v>9</v>
      </c>
      <c r="J1752" s="60">
        <v>300000</v>
      </c>
      <c r="K1752" s="61"/>
      <c r="L1752" s="60">
        <f>SUM(J1752:K1752)</f>
        <v>300000</v>
      </c>
      <c r="M1752" s="202"/>
      <c r="N1752" s="203"/>
      <c r="O1752" s="204"/>
    </row>
    <row r="1753" spans="1:15" s="205" customFormat="1" x14ac:dyDescent="0.2">
      <c r="A1753" s="51"/>
      <c r="B1753" s="50"/>
      <c r="C1753" s="50"/>
      <c r="D1753" s="550"/>
      <c r="E1753" s="618"/>
      <c r="F1753" s="333"/>
      <c r="G1753" s="342"/>
      <c r="H1753" s="334"/>
      <c r="I1753" s="251" t="s">
        <v>737</v>
      </c>
      <c r="J1753" s="61">
        <f>SUM(J1752:J1752)</f>
        <v>300000</v>
      </c>
      <c r="K1753" s="61"/>
      <c r="L1753" s="61">
        <f>SUM(J1753+K1753)</f>
        <v>300000</v>
      </c>
      <c r="M1753" s="202"/>
      <c r="N1753" s="203"/>
      <c r="O1753" s="204"/>
    </row>
    <row r="1754" spans="1:15" s="205" customFormat="1" x14ac:dyDescent="0.2">
      <c r="A1754" s="51"/>
      <c r="B1754" s="50"/>
      <c r="C1754" s="50"/>
      <c r="D1754" s="550"/>
      <c r="E1754" s="618"/>
      <c r="F1754" s="333"/>
      <c r="G1754" s="56" t="s">
        <v>37</v>
      </c>
      <c r="H1754" s="334"/>
      <c r="I1754" s="242" t="s">
        <v>38</v>
      </c>
      <c r="J1754" s="60">
        <f>SUM(J1753)</f>
        <v>300000</v>
      </c>
      <c r="K1754" s="61"/>
      <c r="L1754" s="60">
        <f>SUM(J1753:K1753)</f>
        <v>300000</v>
      </c>
      <c r="M1754" s="202"/>
      <c r="N1754" s="203"/>
      <c r="O1754" s="204"/>
    </row>
    <row r="1755" spans="1:15" s="205" customFormat="1" x14ac:dyDescent="0.2">
      <c r="A1755" s="51"/>
      <c r="B1755" s="50"/>
      <c r="C1755" s="50"/>
      <c r="D1755" s="550"/>
      <c r="E1755" s="618"/>
      <c r="F1755" s="333"/>
      <c r="G1755" s="56"/>
      <c r="H1755" s="334"/>
      <c r="I1755" s="258"/>
      <c r="J1755" s="77"/>
      <c r="K1755" s="348"/>
      <c r="L1755" s="240"/>
      <c r="M1755" s="202"/>
      <c r="N1755" s="203"/>
      <c r="O1755" s="204"/>
    </row>
    <row r="1756" spans="1:15" s="208" customFormat="1" x14ac:dyDescent="0.2">
      <c r="A1756" s="51"/>
      <c r="B1756" s="50"/>
      <c r="C1756" s="50">
        <v>620</v>
      </c>
      <c r="D1756" s="550"/>
      <c r="E1756" s="620" t="s">
        <v>247</v>
      </c>
      <c r="F1756" s="413"/>
      <c r="G1756" s="357"/>
      <c r="H1756" s="415"/>
      <c r="I1756" s="423" t="s">
        <v>810</v>
      </c>
      <c r="J1756" s="77"/>
      <c r="K1756" s="348"/>
      <c r="L1756" s="240"/>
      <c r="M1756" s="201"/>
      <c r="N1756" s="206"/>
      <c r="O1756" s="207"/>
    </row>
    <row r="1757" spans="1:15" s="208" customFormat="1" x14ac:dyDescent="0.2">
      <c r="A1757" s="51"/>
      <c r="B1757" s="50"/>
      <c r="C1757" s="50"/>
      <c r="D1757" s="550"/>
      <c r="E1757" s="618"/>
      <c r="F1757" s="333">
        <v>341</v>
      </c>
      <c r="G1757" s="56"/>
      <c r="H1757" s="333">
        <v>512</v>
      </c>
      <c r="I1757" s="242" t="s">
        <v>21</v>
      </c>
      <c r="J1757" s="60">
        <v>30000000</v>
      </c>
      <c r="K1757" s="61"/>
      <c r="L1757" s="60">
        <f>SUM(J1757:K1757)</f>
        <v>30000000</v>
      </c>
      <c r="M1757" s="17"/>
      <c r="N1757" s="206"/>
      <c r="O1757" s="207"/>
    </row>
    <row r="1758" spans="1:15" x14ac:dyDescent="0.2">
      <c r="B1758" s="50"/>
      <c r="D1758" s="550"/>
      <c r="E1758" s="618"/>
      <c r="F1758" s="333"/>
      <c r="G1758" s="56" t="s">
        <v>37</v>
      </c>
      <c r="H1758" s="333"/>
      <c r="I1758" s="242" t="s">
        <v>38</v>
      </c>
      <c r="J1758" s="399">
        <f>SUM(J1757)</f>
        <v>30000000</v>
      </c>
      <c r="K1758" s="403"/>
      <c r="L1758" s="60">
        <f>SUM(J1757:K1757)</f>
        <v>30000000</v>
      </c>
    </row>
    <row r="1759" spans="1:15" s="205" customFormat="1" x14ac:dyDescent="0.2">
      <c r="A1759" s="51"/>
      <c r="B1759" s="50"/>
      <c r="C1759" s="50"/>
      <c r="D1759" s="550"/>
      <c r="E1759" s="618"/>
      <c r="F1759" s="333"/>
      <c r="G1759" s="48"/>
      <c r="H1759" s="334"/>
      <c r="I1759" s="251" t="s">
        <v>704</v>
      </c>
      <c r="J1759" s="404">
        <f>SUM(J1758)</f>
        <v>30000000</v>
      </c>
      <c r="K1759" s="61"/>
      <c r="L1759" s="61">
        <f>SUM(L1758)</f>
        <v>30000000</v>
      </c>
      <c r="M1759" s="17"/>
      <c r="N1759" s="203"/>
      <c r="O1759" s="204"/>
    </row>
    <row r="1760" spans="1:15" ht="15" x14ac:dyDescent="0.25">
      <c r="B1760" s="50"/>
      <c r="D1760" s="550"/>
      <c r="E1760" s="618"/>
      <c r="F1760" s="867"/>
      <c r="G1760" s="56"/>
      <c r="H1760" s="337"/>
      <c r="I1760" s="258"/>
      <c r="J1760" s="77"/>
      <c r="K1760" s="348"/>
      <c r="L1760" s="240"/>
    </row>
    <row r="1761" spans="1:12" ht="22.5" x14ac:dyDescent="0.25">
      <c r="B1761" s="50"/>
      <c r="C1761" s="50">
        <v>620</v>
      </c>
      <c r="D1761" s="550"/>
      <c r="E1761" s="620" t="s">
        <v>247</v>
      </c>
      <c r="F1761" s="871"/>
      <c r="G1761" s="436"/>
      <c r="H1761" s="492"/>
      <c r="I1761" s="423" t="s">
        <v>751</v>
      </c>
      <c r="J1761" s="283"/>
      <c r="K1761" s="348"/>
      <c r="L1761" s="58"/>
    </row>
    <row r="1762" spans="1:12" x14ac:dyDescent="0.2">
      <c r="B1762" s="50"/>
      <c r="D1762" s="550"/>
      <c r="E1762" s="618"/>
      <c r="F1762" s="941" t="s">
        <v>974</v>
      </c>
      <c r="G1762" s="942"/>
      <c r="H1762" s="943" t="s">
        <v>46</v>
      </c>
      <c r="I1762" s="958" t="s">
        <v>10</v>
      </c>
      <c r="J1762" s="968">
        <v>200000</v>
      </c>
      <c r="K1762" s="969"/>
      <c r="L1762" s="947">
        <f>SUM(J1762:K1762)</f>
        <v>200000</v>
      </c>
    </row>
    <row r="1763" spans="1:12" x14ac:dyDescent="0.2">
      <c r="B1763" s="50"/>
      <c r="D1763" s="550"/>
      <c r="E1763" s="618"/>
      <c r="F1763" s="333">
        <v>342</v>
      </c>
      <c r="G1763" s="48"/>
      <c r="H1763" s="334" t="s">
        <v>270</v>
      </c>
      <c r="I1763" s="242" t="s">
        <v>20</v>
      </c>
      <c r="J1763" s="65">
        <v>58561000</v>
      </c>
      <c r="K1763" s="60"/>
      <c r="L1763" s="60">
        <f>SUM(J1763:K1763)</f>
        <v>58561000</v>
      </c>
    </row>
    <row r="1764" spans="1:12" x14ac:dyDescent="0.2">
      <c r="A1764" s="550"/>
      <c r="B1764" s="50"/>
      <c r="D1764" s="550"/>
      <c r="E1764" s="618"/>
      <c r="F1764" s="333"/>
      <c r="G1764" s="56" t="s">
        <v>37</v>
      </c>
      <c r="H1764" s="333"/>
      <c r="I1764" s="242" t="s">
        <v>38</v>
      </c>
      <c r="J1764" s="65">
        <f>J1766-J1765</f>
        <v>201000</v>
      </c>
      <c r="K1764" s="61"/>
      <c r="L1764" s="60">
        <f t="shared" ref="L1764:L1766" si="101">SUM(J1764:K1764)</f>
        <v>201000</v>
      </c>
    </row>
    <row r="1765" spans="1:12" x14ac:dyDescent="0.2">
      <c r="A1765" s="550"/>
      <c r="B1765" s="50"/>
      <c r="D1765" s="550"/>
      <c r="E1765" s="618"/>
      <c r="F1765" s="333"/>
      <c r="G1765" s="56" t="s">
        <v>113</v>
      </c>
      <c r="H1765" s="333"/>
      <c r="I1765" s="242" t="s">
        <v>280</v>
      </c>
      <c r="J1765" s="65">
        <v>58560000</v>
      </c>
      <c r="K1765" s="61"/>
      <c r="L1765" s="60">
        <f t="shared" si="101"/>
        <v>58560000</v>
      </c>
    </row>
    <row r="1766" spans="1:12" x14ac:dyDescent="0.2">
      <c r="E1766" s="618"/>
      <c r="F1766" s="333"/>
      <c r="G1766" s="48"/>
      <c r="H1766" s="334"/>
      <c r="I1766" s="251" t="s">
        <v>710</v>
      </c>
      <c r="J1766" s="57">
        <f>SUM(J1762:J1763)</f>
        <v>58761000</v>
      </c>
      <c r="K1766" s="61"/>
      <c r="L1766" s="61">
        <f t="shared" si="101"/>
        <v>58761000</v>
      </c>
    </row>
    <row r="1767" spans="1:12" ht="15" x14ac:dyDescent="0.25">
      <c r="E1767" s="618"/>
      <c r="F1767" s="333"/>
      <c r="G1767" s="48"/>
      <c r="H1767" s="337"/>
      <c r="I1767" s="310"/>
      <c r="J1767" s="281"/>
      <c r="K1767" s="81"/>
      <c r="L1767" s="282"/>
    </row>
    <row r="1768" spans="1:12" ht="33.75" x14ac:dyDescent="0.2">
      <c r="B1768" s="50"/>
      <c r="C1768" s="50">
        <v>620</v>
      </c>
      <c r="D1768" s="550"/>
      <c r="E1768" s="620" t="s">
        <v>247</v>
      </c>
      <c r="F1768" s="871"/>
      <c r="G1768" s="436"/>
      <c r="H1768" s="415"/>
      <c r="I1768" s="423" t="s">
        <v>946</v>
      </c>
      <c r="J1768" s="283"/>
      <c r="K1768" s="348"/>
      <c r="L1768" s="58"/>
    </row>
    <row r="1769" spans="1:12" x14ac:dyDescent="0.2">
      <c r="B1769" s="50"/>
      <c r="D1769" s="550"/>
      <c r="E1769" s="618"/>
      <c r="F1769" s="941" t="s">
        <v>973</v>
      </c>
      <c r="G1769" s="942"/>
      <c r="H1769" s="943" t="s">
        <v>46</v>
      </c>
      <c r="I1769" s="958" t="s">
        <v>10</v>
      </c>
      <c r="J1769" s="968">
        <v>200000</v>
      </c>
      <c r="K1769" s="969"/>
      <c r="L1769" s="947">
        <f>SUM(J1769:K1769)</f>
        <v>200000</v>
      </c>
    </row>
    <row r="1770" spans="1:12" x14ac:dyDescent="0.2">
      <c r="B1770" s="50"/>
      <c r="D1770" s="550"/>
      <c r="E1770" s="618"/>
      <c r="F1770" s="333">
        <v>343</v>
      </c>
      <c r="G1770" s="48"/>
      <c r="H1770" s="334" t="s">
        <v>270</v>
      </c>
      <c r="I1770" s="242" t="s">
        <v>20</v>
      </c>
      <c r="J1770" s="65">
        <v>4500000</v>
      </c>
      <c r="K1770" s="60"/>
      <c r="L1770" s="60">
        <f>SUM(J1770:K1770)</f>
        <v>4500000</v>
      </c>
    </row>
    <row r="1771" spans="1:12" x14ac:dyDescent="0.2">
      <c r="A1771" s="550"/>
      <c r="B1771" s="50"/>
      <c r="D1771" s="550"/>
      <c r="E1771" s="618"/>
      <c r="F1771" s="333"/>
      <c r="G1771" s="56" t="s">
        <v>37</v>
      </c>
      <c r="H1771" s="334"/>
      <c r="I1771" s="242" t="s">
        <v>38</v>
      </c>
      <c r="J1771" s="65">
        <f>SUM(J1769:J1770)</f>
        <v>4700000</v>
      </c>
      <c r="K1771" s="61"/>
      <c r="L1771" s="60">
        <f t="shared" ref="L1771:L1772" si="102">SUM(J1771:K1771)</f>
        <v>4700000</v>
      </c>
    </row>
    <row r="1772" spans="1:12" x14ac:dyDescent="0.2">
      <c r="E1772" s="618"/>
      <c r="F1772" s="333"/>
      <c r="G1772" s="48"/>
      <c r="H1772" s="334"/>
      <c r="I1772" s="251" t="s">
        <v>710</v>
      </c>
      <c r="J1772" s="57">
        <f>SUM(J1769:J1770)</f>
        <v>4700000</v>
      </c>
      <c r="K1772" s="61"/>
      <c r="L1772" s="61">
        <f t="shared" si="102"/>
        <v>4700000</v>
      </c>
    </row>
    <row r="1773" spans="1:12" x14ac:dyDescent="0.2">
      <c r="E1773" s="618"/>
      <c r="F1773" s="333"/>
      <c r="G1773" s="48"/>
      <c r="H1773" s="334"/>
      <c r="I1773" s="310"/>
      <c r="J1773" s="281"/>
      <c r="K1773" s="81"/>
      <c r="L1773" s="282"/>
    </row>
    <row r="1774" spans="1:12" x14ac:dyDescent="0.2">
      <c r="A1774" s="775"/>
      <c r="B1774" s="747"/>
      <c r="C1774" s="747"/>
      <c r="D1774" s="747">
        <v>1201</v>
      </c>
      <c r="E1774" s="674"/>
      <c r="F1774" s="758"/>
      <c r="G1774" s="748"/>
      <c r="H1774" s="758"/>
      <c r="I1774" s="750" t="s">
        <v>576</v>
      </c>
      <c r="J1774" s="719">
        <f>SUM(J1802+J1814+J1848+J1860+J1867+J1873+J1878+J1887+J1895+J1904+J1914)</f>
        <v>163535600</v>
      </c>
      <c r="K1774" s="719">
        <f>SUM(K1802+K1814+K1848+K1860+K1867+K1873+K1878+K1887+K1895+K1904+K1914)</f>
        <v>15916050</v>
      </c>
      <c r="L1774" s="719">
        <f>SUM(L1802+L1814+L1848+L1860+L1867+L1873+L1878+L1887+L1895+L1904+L1914)</f>
        <v>179451650</v>
      </c>
    </row>
    <row r="1775" spans="1:12" x14ac:dyDescent="0.2">
      <c r="B1775" s="534"/>
      <c r="C1775" s="534"/>
      <c r="D1775" s="534"/>
      <c r="E1775" s="623"/>
      <c r="F1775" s="333"/>
      <c r="G1775" s="48"/>
      <c r="H1775" s="333"/>
      <c r="I1775" s="784"/>
      <c r="J1775" s="272"/>
      <c r="K1775" s="272"/>
      <c r="L1775" s="273"/>
    </row>
    <row r="1776" spans="1:12" x14ac:dyDescent="0.2">
      <c r="C1776" s="50">
        <v>820</v>
      </c>
      <c r="D1776" s="50"/>
      <c r="E1776" s="618"/>
      <c r="F1776" s="333"/>
      <c r="G1776" s="48"/>
      <c r="H1776" s="334"/>
      <c r="I1776" s="309" t="s">
        <v>83</v>
      </c>
      <c r="J1776" s="384"/>
      <c r="K1776" s="384"/>
      <c r="L1776" s="385"/>
    </row>
    <row r="1777" spans="2:13" ht="15" customHeight="1" x14ac:dyDescent="0.2">
      <c r="D1777" s="50"/>
      <c r="E1777" s="618"/>
      <c r="F1777" s="333"/>
      <c r="G1777" s="48"/>
      <c r="H1777" s="334"/>
      <c r="I1777" s="255"/>
      <c r="J1777" s="272"/>
      <c r="K1777" s="272"/>
      <c r="L1777" s="273"/>
    </row>
    <row r="1778" spans="2:13" ht="16.5" customHeight="1" x14ac:dyDescent="0.2">
      <c r="B1778" s="50">
        <v>4</v>
      </c>
      <c r="E1778" s="618"/>
      <c r="F1778" s="333"/>
      <c r="G1778" s="48"/>
      <c r="H1778" s="334"/>
      <c r="I1778" s="309" t="s">
        <v>84</v>
      </c>
      <c r="J1778" s="384"/>
      <c r="K1778" s="384"/>
      <c r="L1778" s="385"/>
    </row>
    <row r="1779" spans="2:13" ht="12.75" customHeight="1" x14ac:dyDescent="0.25">
      <c r="B1779" s="753"/>
      <c r="D1779" s="50"/>
      <c r="E1779" s="623"/>
      <c r="F1779" s="333"/>
      <c r="G1779" s="48"/>
      <c r="H1779" s="337"/>
      <c r="I1779" s="255"/>
      <c r="J1779" s="272"/>
      <c r="K1779" s="272"/>
      <c r="L1779" s="273"/>
    </row>
    <row r="1780" spans="2:13" ht="26.25" customHeight="1" x14ac:dyDescent="0.25">
      <c r="D1780" s="550"/>
      <c r="E1780" s="619"/>
      <c r="F1780" s="462"/>
      <c r="G1780" s="351"/>
      <c r="H1780" s="495"/>
      <c r="I1780" s="418" t="s">
        <v>272</v>
      </c>
      <c r="J1780" s="776"/>
      <c r="K1780" s="776"/>
      <c r="L1780" s="432"/>
    </row>
    <row r="1781" spans="2:13" ht="14.25" customHeight="1" x14ac:dyDescent="0.25">
      <c r="D1781" s="550"/>
      <c r="E1781" s="619" t="s">
        <v>234</v>
      </c>
      <c r="F1781" s="462"/>
      <c r="G1781" s="351"/>
      <c r="H1781" s="495"/>
      <c r="I1781" s="420" t="s">
        <v>235</v>
      </c>
      <c r="J1781" s="733"/>
      <c r="K1781" s="733"/>
      <c r="L1781" s="435"/>
    </row>
    <row r="1782" spans="2:13" ht="15" x14ac:dyDescent="0.25">
      <c r="D1782" s="550"/>
      <c r="E1782" s="618"/>
      <c r="F1782" s="333"/>
      <c r="G1782" s="48"/>
      <c r="H1782" s="337"/>
      <c r="I1782" s="26"/>
      <c r="J1782" s="272"/>
      <c r="K1782" s="272"/>
      <c r="L1782" s="273"/>
    </row>
    <row r="1783" spans="2:13" x14ac:dyDescent="0.2">
      <c r="D1783" s="550"/>
      <c r="E1783" s="618"/>
      <c r="F1783" s="333">
        <v>344</v>
      </c>
      <c r="G1783" s="48"/>
      <c r="H1783" s="333">
        <v>411</v>
      </c>
      <c r="I1783" s="242" t="s">
        <v>2</v>
      </c>
      <c r="J1783" s="834">
        <f>11969000</f>
        <v>11969000</v>
      </c>
      <c r="K1783" s="60"/>
      <c r="L1783" s="60">
        <f t="shared" ref="L1783:L1798" si="103">SUM(J1783+K1783)</f>
        <v>11969000</v>
      </c>
      <c r="M1783" s="17">
        <f>SUM(L1783*17.15)/100</f>
        <v>2052683.4999999998</v>
      </c>
    </row>
    <row r="1784" spans="2:13" x14ac:dyDescent="0.2">
      <c r="D1784" s="550"/>
      <c r="E1784" s="618"/>
      <c r="F1784" s="333">
        <v>345</v>
      </c>
      <c r="G1784" s="48"/>
      <c r="H1784" s="333">
        <v>412</v>
      </c>
      <c r="I1784" s="292" t="s">
        <v>3</v>
      </c>
      <c r="J1784" s="834">
        <v>2053000</v>
      </c>
      <c r="K1784" s="60"/>
      <c r="L1784" s="60">
        <f t="shared" si="103"/>
        <v>2053000</v>
      </c>
      <c r="M1784" s="17">
        <v>2053000</v>
      </c>
    </row>
    <row r="1785" spans="2:13" x14ac:dyDescent="0.2">
      <c r="D1785" s="550"/>
      <c r="E1785" s="618"/>
      <c r="F1785" s="333">
        <v>346</v>
      </c>
      <c r="G1785" s="48"/>
      <c r="H1785" s="333">
        <v>413</v>
      </c>
      <c r="I1785" s="292" t="s">
        <v>33</v>
      </c>
      <c r="J1785" s="60">
        <v>100000</v>
      </c>
      <c r="K1785" s="60"/>
      <c r="L1785" s="60">
        <f t="shared" si="103"/>
        <v>100000</v>
      </c>
    </row>
    <row r="1786" spans="2:13" x14ac:dyDescent="0.2">
      <c r="D1786" s="550"/>
      <c r="E1786" s="618"/>
      <c r="F1786" s="333">
        <v>347</v>
      </c>
      <c r="G1786" s="48"/>
      <c r="H1786" s="333">
        <v>414</v>
      </c>
      <c r="I1786" s="242" t="s">
        <v>34</v>
      </c>
      <c r="J1786" s="60">
        <v>1000000</v>
      </c>
      <c r="K1786" s="60">
        <v>800000</v>
      </c>
      <c r="L1786" s="60">
        <f t="shared" si="103"/>
        <v>1800000</v>
      </c>
    </row>
    <row r="1787" spans="2:13" x14ac:dyDescent="0.2">
      <c r="D1787" s="550"/>
      <c r="E1787" s="618"/>
      <c r="F1787" s="333">
        <v>348</v>
      </c>
      <c r="G1787" s="48"/>
      <c r="H1787" s="333">
        <v>415</v>
      </c>
      <c r="I1787" s="292" t="s">
        <v>5</v>
      </c>
      <c r="J1787" s="60">
        <v>600000</v>
      </c>
      <c r="K1787" s="60"/>
      <c r="L1787" s="60">
        <f t="shared" si="103"/>
        <v>600000</v>
      </c>
    </row>
    <row r="1788" spans="2:13" x14ac:dyDescent="0.2">
      <c r="D1788" s="550"/>
      <c r="E1788" s="618"/>
      <c r="F1788" s="333">
        <v>349</v>
      </c>
      <c r="G1788" s="48"/>
      <c r="H1788" s="333">
        <v>416</v>
      </c>
      <c r="I1788" s="292" t="s">
        <v>6</v>
      </c>
      <c r="J1788" s="60">
        <v>950000</v>
      </c>
      <c r="K1788" s="60"/>
      <c r="L1788" s="60">
        <f t="shared" si="103"/>
        <v>950000</v>
      </c>
    </row>
    <row r="1789" spans="2:13" x14ac:dyDescent="0.2">
      <c r="D1789" s="550"/>
      <c r="E1789" s="618"/>
      <c r="F1789" s="333">
        <v>350</v>
      </c>
      <c r="G1789" s="48"/>
      <c r="H1789" s="333">
        <v>421</v>
      </c>
      <c r="I1789" s="292" t="s">
        <v>7</v>
      </c>
      <c r="J1789" s="60">
        <v>1270000</v>
      </c>
      <c r="K1789" s="60">
        <v>40000</v>
      </c>
      <c r="L1789" s="60">
        <f t="shared" si="103"/>
        <v>1310000</v>
      </c>
    </row>
    <row r="1790" spans="2:13" x14ac:dyDescent="0.2">
      <c r="D1790" s="550"/>
      <c r="E1790" s="618"/>
      <c r="F1790" s="333">
        <v>351</v>
      </c>
      <c r="G1790" s="48"/>
      <c r="H1790" s="333">
        <v>422</v>
      </c>
      <c r="I1790" s="242" t="s">
        <v>8</v>
      </c>
      <c r="J1790" s="60">
        <v>250000</v>
      </c>
      <c r="K1790" s="60">
        <v>50000</v>
      </c>
      <c r="L1790" s="60">
        <f t="shared" si="103"/>
        <v>300000</v>
      </c>
    </row>
    <row r="1791" spans="2:13" x14ac:dyDescent="0.2">
      <c r="D1791" s="550"/>
      <c r="E1791" s="618"/>
      <c r="F1791" s="333">
        <v>352</v>
      </c>
      <c r="G1791" s="48"/>
      <c r="H1791" s="333">
        <v>424</v>
      </c>
      <c r="I1791" s="242" t="s">
        <v>10</v>
      </c>
      <c r="J1791" s="60">
        <v>500000</v>
      </c>
      <c r="K1791" s="60"/>
      <c r="L1791" s="60">
        <f t="shared" si="103"/>
        <v>500000</v>
      </c>
    </row>
    <row r="1792" spans="2:13" x14ac:dyDescent="0.2">
      <c r="D1792" s="550"/>
      <c r="E1792" s="618"/>
      <c r="F1792" s="333">
        <v>353</v>
      </c>
      <c r="G1792" s="48"/>
      <c r="H1792" s="333">
        <v>425</v>
      </c>
      <c r="I1792" s="242" t="s">
        <v>11</v>
      </c>
      <c r="J1792" s="60">
        <v>1150000</v>
      </c>
      <c r="K1792" s="60">
        <v>50000</v>
      </c>
      <c r="L1792" s="60">
        <f t="shared" si="103"/>
        <v>1200000</v>
      </c>
    </row>
    <row r="1793" spans="1:12" x14ac:dyDescent="0.2">
      <c r="D1793" s="550"/>
      <c r="E1793" s="618"/>
      <c r="F1793" s="333">
        <v>354</v>
      </c>
      <c r="G1793" s="48"/>
      <c r="H1793" s="333">
        <v>426</v>
      </c>
      <c r="I1793" s="242" t="s">
        <v>35</v>
      </c>
      <c r="J1793" s="60">
        <v>1000000</v>
      </c>
      <c r="K1793" s="60">
        <v>170000</v>
      </c>
      <c r="L1793" s="60">
        <f t="shared" si="103"/>
        <v>1170000</v>
      </c>
    </row>
    <row r="1794" spans="1:12" x14ac:dyDescent="0.2">
      <c r="D1794" s="550"/>
      <c r="E1794" s="618"/>
      <c r="F1794" s="333">
        <v>355</v>
      </c>
      <c r="G1794" s="48"/>
      <c r="H1794" s="333">
        <v>441</v>
      </c>
      <c r="I1794" s="242" t="s">
        <v>13</v>
      </c>
      <c r="J1794" s="60">
        <v>300000</v>
      </c>
      <c r="K1794" s="60"/>
      <c r="L1794" s="60">
        <f t="shared" si="103"/>
        <v>300000</v>
      </c>
    </row>
    <row r="1795" spans="1:12" x14ac:dyDescent="0.2">
      <c r="D1795" s="550"/>
      <c r="E1795" s="618"/>
      <c r="F1795" s="333">
        <v>356</v>
      </c>
      <c r="G1795" s="48"/>
      <c r="H1795" s="333">
        <v>444</v>
      </c>
      <c r="I1795" s="242" t="s">
        <v>14</v>
      </c>
      <c r="J1795" s="60">
        <v>200000</v>
      </c>
      <c r="K1795" s="60"/>
      <c r="L1795" s="60">
        <f t="shared" si="103"/>
        <v>200000</v>
      </c>
    </row>
    <row r="1796" spans="1:12" ht="15" x14ac:dyDescent="0.2">
      <c r="A1796" s="550"/>
      <c r="B1796" s="50"/>
      <c r="C1796" s="461"/>
      <c r="D1796" s="550"/>
      <c r="E1796" s="618"/>
      <c r="F1796" s="333">
        <v>357</v>
      </c>
      <c r="G1796" s="48"/>
      <c r="H1796" s="333">
        <v>465</v>
      </c>
      <c r="I1796" s="242" t="s">
        <v>216</v>
      </c>
      <c r="J1796" s="60">
        <v>1411200</v>
      </c>
      <c r="K1796" s="60"/>
      <c r="L1796" s="60">
        <f t="shared" si="103"/>
        <v>1411200</v>
      </c>
    </row>
    <row r="1797" spans="1:12" ht="15" x14ac:dyDescent="0.2">
      <c r="A1797" s="550"/>
      <c r="B1797" s="50"/>
      <c r="C1797" s="461"/>
      <c r="D1797" s="550"/>
      <c r="E1797" s="618"/>
      <c r="F1797" s="333">
        <v>358</v>
      </c>
      <c r="G1797" s="48"/>
      <c r="H1797" s="333">
        <v>482</v>
      </c>
      <c r="I1797" s="242" t="s">
        <v>17</v>
      </c>
      <c r="J1797" s="60">
        <v>20000</v>
      </c>
      <c r="K1797" s="60">
        <v>20000</v>
      </c>
      <c r="L1797" s="60">
        <f t="shared" si="103"/>
        <v>40000</v>
      </c>
    </row>
    <row r="1798" spans="1:12" ht="15" x14ac:dyDescent="0.2">
      <c r="A1798" s="550"/>
      <c r="B1798" s="50"/>
      <c r="C1798" s="461"/>
      <c r="D1798" s="550"/>
      <c r="E1798" s="618"/>
      <c r="F1798" s="333">
        <v>359</v>
      </c>
      <c r="G1798" s="48"/>
      <c r="H1798" s="333">
        <v>512</v>
      </c>
      <c r="I1798" s="242" t="s">
        <v>21</v>
      </c>
      <c r="J1798" s="60">
        <v>900000</v>
      </c>
      <c r="K1798" s="60"/>
      <c r="L1798" s="60">
        <f t="shared" si="103"/>
        <v>900000</v>
      </c>
    </row>
    <row r="1799" spans="1:12" ht="15" x14ac:dyDescent="0.2">
      <c r="A1799" s="550"/>
      <c r="B1799" s="50"/>
      <c r="C1799" s="461"/>
      <c r="D1799" s="550"/>
      <c r="E1799" s="618"/>
      <c r="F1799" s="333"/>
      <c r="G1799" s="48"/>
      <c r="H1799" s="333"/>
      <c r="I1799" s="26"/>
      <c r="J1799" s="32"/>
      <c r="K1799" s="32"/>
      <c r="L1799" s="78"/>
    </row>
    <row r="1800" spans="1:12" x14ac:dyDescent="0.2">
      <c r="D1800" s="550"/>
      <c r="E1800" s="618"/>
      <c r="F1800" s="333"/>
      <c r="G1800" s="56" t="s">
        <v>37</v>
      </c>
      <c r="H1800" s="334"/>
      <c r="I1800" s="242" t="s">
        <v>38</v>
      </c>
      <c r="J1800" s="60">
        <f>SUM(J1783:J1798)</f>
        <v>23673200</v>
      </c>
      <c r="K1800" s="60"/>
      <c r="L1800" s="60">
        <f>SUM(J1800+K1800)</f>
        <v>23673200</v>
      </c>
    </row>
    <row r="1801" spans="1:12" x14ac:dyDescent="0.2">
      <c r="D1801" s="550"/>
      <c r="E1801" s="618"/>
      <c r="F1801" s="333"/>
      <c r="G1801" s="56" t="s">
        <v>55</v>
      </c>
      <c r="H1801" s="334"/>
      <c r="I1801" s="242" t="s">
        <v>56</v>
      </c>
      <c r="J1801" s="60"/>
      <c r="K1801" s="60">
        <f>SUM(K1783:K1798)</f>
        <v>1130000</v>
      </c>
      <c r="L1801" s="60">
        <f>SUM(J1801+K1801)</f>
        <v>1130000</v>
      </c>
    </row>
    <row r="1802" spans="1:12" x14ac:dyDescent="0.2">
      <c r="D1802" s="550"/>
      <c r="E1802" s="623"/>
      <c r="F1802" s="464"/>
      <c r="G1802" s="48"/>
      <c r="H1802" s="334"/>
      <c r="I1802" s="251" t="s">
        <v>293</v>
      </c>
      <c r="J1802" s="61">
        <f>SUM(J1783:J1798)</f>
        <v>23673200</v>
      </c>
      <c r="K1802" s="61">
        <f>SUM(K1783:K1798)</f>
        <v>1130000</v>
      </c>
      <c r="L1802" s="61">
        <f>SUM(L1783:L1798)</f>
        <v>24803200</v>
      </c>
    </row>
    <row r="1803" spans="1:12" ht="15" x14ac:dyDescent="0.25">
      <c r="D1803" s="550"/>
      <c r="E1803" s="618"/>
      <c r="F1803" s="333"/>
      <c r="G1803" s="252"/>
      <c r="H1803" s="337"/>
      <c r="I1803" s="738"/>
      <c r="J1803" s="386"/>
      <c r="K1803" s="386"/>
      <c r="L1803" s="385"/>
    </row>
    <row r="1804" spans="1:12" ht="15" x14ac:dyDescent="0.25">
      <c r="D1804" s="550"/>
      <c r="E1804" s="619"/>
      <c r="F1804" s="462"/>
      <c r="G1804" s="351"/>
      <c r="H1804" s="495"/>
      <c r="I1804" s="418" t="s">
        <v>237</v>
      </c>
      <c r="J1804" s="419"/>
      <c r="K1804" s="419"/>
      <c r="L1804" s="437"/>
    </row>
    <row r="1805" spans="1:12" ht="15" x14ac:dyDescent="0.25">
      <c r="D1805" s="550"/>
      <c r="E1805" s="619" t="s">
        <v>238</v>
      </c>
      <c r="F1805" s="462"/>
      <c r="G1805" s="351"/>
      <c r="H1805" s="495"/>
      <c r="I1805" s="420" t="s">
        <v>446</v>
      </c>
      <c r="J1805" s="421"/>
      <c r="K1805" s="421"/>
      <c r="L1805" s="424"/>
    </row>
    <row r="1806" spans="1:12" x14ac:dyDescent="0.2">
      <c r="D1806" s="550"/>
      <c r="E1806" s="618"/>
      <c r="F1806" s="333"/>
      <c r="G1806" s="48"/>
      <c r="H1806" s="333"/>
      <c r="I1806" s="26"/>
      <c r="J1806" s="32"/>
      <c r="K1806" s="32"/>
      <c r="L1806" s="78"/>
    </row>
    <row r="1807" spans="1:12" ht="15" x14ac:dyDescent="0.2">
      <c r="A1807" s="550"/>
      <c r="B1807" s="50"/>
      <c r="C1807" s="461"/>
      <c r="D1807" s="550"/>
      <c r="E1807" s="618"/>
      <c r="F1807" s="333">
        <v>360</v>
      </c>
      <c r="G1807" s="48"/>
      <c r="H1807" s="333">
        <v>423</v>
      </c>
      <c r="I1807" s="242" t="s">
        <v>9</v>
      </c>
      <c r="J1807" s="60">
        <v>1550000</v>
      </c>
      <c r="K1807" s="60">
        <v>380000</v>
      </c>
      <c r="L1807" s="60">
        <f>SUM(J1807+K1807)</f>
        <v>1930000</v>
      </c>
    </row>
    <row r="1808" spans="1:12" ht="15" x14ac:dyDescent="0.2">
      <c r="A1808" s="550"/>
      <c r="B1808" s="50"/>
      <c r="C1808" s="461"/>
      <c r="D1808" s="550"/>
      <c r="E1808" s="618"/>
      <c r="F1808" s="333">
        <v>361</v>
      </c>
      <c r="G1808" s="48"/>
      <c r="H1808" s="333">
        <v>424</v>
      </c>
      <c r="I1808" s="242" t="s">
        <v>10</v>
      </c>
      <c r="J1808" s="60">
        <v>300000</v>
      </c>
      <c r="K1808" s="60">
        <v>40000</v>
      </c>
      <c r="L1808" s="60">
        <f>SUM(J1808+K1808)</f>
        <v>340000</v>
      </c>
    </row>
    <row r="1809" spans="1:13" ht="15" x14ac:dyDescent="0.2">
      <c r="A1809" s="550"/>
      <c r="B1809" s="50"/>
      <c r="C1809" s="461"/>
      <c r="D1809" s="550"/>
      <c r="E1809" s="618"/>
      <c r="F1809" s="333">
        <v>362</v>
      </c>
      <c r="G1809" s="48"/>
      <c r="H1809" s="333">
        <v>515</v>
      </c>
      <c r="I1809" s="242" t="s">
        <v>23</v>
      </c>
      <c r="J1809" s="60">
        <v>1000000</v>
      </c>
      <c r="K1809" s="60">
        <v>400000</v>
      </c>
      <c r="L1809" s="60">
        <f>SUM(J1809+K1809)</f>
        <v>1400000</v>
      </c>
    </row>
    <row r="1810" spans="1:13" ht="15" x14ac:dyDescent="0.2">
      <c r="A1810" s="550"/>
      <c r="B1810" s="50"/>
      <c r="C1810" s="461"/>
      <c r="D1810" s="550"/>
      <c r="E1810" s="618"/>
      <c r="F1810" s="333"/>
      <c r="G1810" s="48"/>
      <c r="H1810" s="334"/>
      <c r="I1810" s="26"/>
      <c r="J1810" s="32"/>
      <c r="K1810" s="32"/>
      <c r="L1810" s="78"/>
    </row>
    <row r="1811" spans="1:13" ht="15" x14ac:dyDescent="0.2">
      <c r="A1811" s="550"/>
      <c r="B1811" s="50"/>
      <c r="C1811" s="461"/>
      <c r="D1811" s="550"/>
      <c r="E1811" s="618"/>
      <c r="F1811" s="333"/>
      <c r="G1811" s="56" t="s">
        <v>37</v>
      </c>
      <c r="H1811" s="334"/>
      <c r="I1811" s="242" t="s">
        <v>38</v>
      </c>
      <c r="J1811" s="60">
        <f>SUM(J1814-J1813)</f>
        <v>2550000</v>
      </c>
      <c r="K1811" s="60"/>
      <c r="L1811" s="60">
        <f>SUM(J1811+K1811)</f>
        <v>2550000</v>
      </c>
    </row>
    <row r="1812" spans="1:13" ht="15" x14ac:dyDescent="0.2">
      <c r="A1812" s="550"/>
      <c r="B1812" s="50"/>
      <c r="C1812" s="461"/>
      <c r="D1812" s="550"/>
      <c r="E1812" s="618"/>
      <c r="F1812" s="333"/>
      <c r="G1812" s="56" t="s">
        <v>55</v>
      </c>
      <c r="H1812" s="334"/>
      <c r="I1812" s="242" t="s">
        <v>56</v>
      </c>
      <c r="J1812" s="60"/>
      <c r="K1812" s="60">
        <f>SUM(K1807:K1809)</f>
        <v>820000</v>
      </c>
      <c r="L1812" s="60">
        <f>SUM(J1812+K1812)</f>
        <v>820000</v>
      </c>
    </row>
    <row r="1813" spans="1:13" x14ac:dyDescent="0.2">
      <c r="D1813" s="550"/>
      <c r="E1813" s="618"/>
      <c r="F1813" s="333"/>
      <c r="G1813" s="56" t="s">
        <v>113</v>
      </c>
      <c r="H1813" s="335"/>
      <c r="I1813" s="242" t="s">
        <v>280</v>
      </c>
      <c r="J1813" s="60">
        <v>300000</v>
      </c>
      <c r="K1813" s="60"/>
      <c r="L1813" s="60">
        <f>SUM(J1813+K1813)</f>
        <v>300000</v>
      </c>
    </row>
    <row r="1814" spans="1:13" x14ac:dyDescent="0.2">
      <c r="E1814" s="618"/>
      <c r="F1814" s="333"/>
      <c r="G1814" s="48"/>
      <c r="H1814" s="333"/>
      <c r="I1814" s="251" t="s">
        <v>294</v>
      </c>
      <c r="J1814" s="61">
        <f>SUM(J1807:J1809)</f>
        <v>2850000</v>
      </c>
      <c r="K1814" s="61">
        <f t="shared" ref="K1814:L1814" si="104">SUM(K1807:K1809)</f>
        <v>820000</v>
      </c>
      <c r="L1814" s="61">
        <f t="shared" si="104"/>
        <v>3670000</v>
      </c>
    </row>
    <row r="1815" spans="1:13" x14ac:dyDescent="0.2">
      <c r="B1815" s="534"/>
      <c r="D1815" s="50"/>
      <c r="E1815" s="618"/>
      <c r="F1815" s="333"/>
      <c r="G1815" s="48"/>
      <c r="H1815" s="333"/>
      <c r="I1815" s="151"/>
      <c r="J1815" s="209"/>
      <c r="K1815" s="209"/>
      <c r="L1815" s="349"/>
    </row>
    <row r="1816" spans="1:13" x14ac:dyDescent="0.2">
      <c r="B1816" s="50"/>
      <c r="D1816" s="50"/>
      <c r="E1816" s="618"/>
      <c r="F1816" s="333"/>
      <c r="G1816" s="48"/>
      <c r="H1816" s="334"/>
      <c r="I1816" s="930" t="s">
        <v>698</v>
      </c>
      <c r="J1816" s="931">
        <f>SUM(J1814+J1802)</f>
        <v>26523200</v>
      </c>
      <c r="K1816" s="931">
        <f t="shared" ref="K1816:L1816" si="105">SUM(K1814+K1802)</f>
        <v>1950000</v>
      </c>
      <c r="L1816" s="931">
        <f t="shared" si="105"/>
        <v>28473200</v>
      </c>
    </row>
    <row r="1817" spans="1:13" x14ac:dyDescent="0.2">
      <c r="B1817" s="50"/>
      <c r="D1817" s="50"/>
      <c r="E1817" s="618"/>
      <c r="F1817" s="333"/>
      <c r="G1817" s="48"/>
      <c r="H1817" s="334"/>
      <c r="I1817" s="28"/>
      <c r="J1817" s="272"/>
      <c r="K1817" s="272"/>
      <c r="L1817" s="273"/>
    </row>
    <row r="1818" spans="1:13" x14ac:dyDescent="0.2">
      <c r="B1818" s="50">
        <v>5</v>
      </c>
      <c r="D1818" s="50"/>
      <c r="E1818" s="623"/>
      <c r="F1818" s="333"/>
      <c r="G1818" s="48"/>
      <c r="H1818" s="704"/>
      <c r="I1818" s="309" t="s">
        <v>85</v>
      </c>
      <c r="J1818" s="384"/>
      <c r="K1818" s="384"/>
      <c r="L1818" s="385"/>
    </row>
    <row r="1819" spans="1:13" ht="15" x14ac:dyDescent="0.25">
      <c r="A1819" s="768"/>
      <c r="B1819" s="703"/>
      <c r="C1819" s="703"/>
      <c r="D1819" s="703"/>
      <c r="E1819" s="683"/>
      <c r="F1819" s="333"/>
      <c r="G1819" s="48"/>
      <c r="H1819" s="337"/>
      <c r="I1819" s="255"/>
      <c r="J1819" s="272"/>
      <c r="K1819" s="272"/>
      <c r="L1819" s="273"/>
    </row>
    <row r="1820" spans="1:13" ht="15" x14ac:dyDescent="0.25">
      <c r="D1820" s="550"/>
      <c r="E1820" s="619"/>
      <c r="F1820" s="462"/>
      <c r="G1820" s="351"/>
      <c r="H1820" s="495"/>
      <c r="I1820" s="418" t="s">
        <v>272</v>
      </c>
      <c r="J1820" s="776"/>
      <c r="K1820" s="776"/>
      <c r="L1820" s="432"/>
    </row>
    <row r="1821" spans="1:13" ht="15" x14ac:dyDescent="0.25">
      <c r="D1821" s="550"/>
      <c r="E1821" s="619" t="s">
        <v>234</v>
      </c>
      <c r="F1821" s="462"/>
      <c r="G1821" s="351"/>
      <c r="H1821" s="495"/>
      <c r="I1821" s="420" t="s">
        <v>235</v>
      </c>
      <c r="J1821" s="733"/>
      <c r="K1821" s="733"/>
      <c r="L1821" s="435"/>
    </row>
    <row r="1822" spans="1:13" ht="15" x14ac:dyDescent="0.25">
      <c r="D1822" s="550"/>
      <c r="E1822" s="618"/>
      <c r="F1822" s="333"/>
      <c r="G1822" s="343"/>
      <c r="H1822" s="337"/>
      <c r="I1822" s="288"/>
      <c r="J1822" s="272"/>
      <c r="K1822" s="272"/>
      <c r="L1822" s="273"/>
    </row>
    <row r="1823" spans="1:13" x14ac:dyDescent="0.2">
      <c r="D1823" s="550"/>
      <c r="E1823" s="618"/>
      <c r="F1823" s="333">
        <v>363</v>
      </c>
      <c r="G1823" s="48"/>
      <c r="H1823" s="333">
        <v>411</v>
      </c>
      <c r="I1823" s="242" t="s">
        <v>2</v>
      </c>
      <c r="J1823" s="243">
        <v>8539500</v>
      </c>
      <c r="K1823" s="243">
        <v>100085</v>
      </c>
      <c r="L1823" s="60">
        <f t="shared" ref="L1823:L1841" si="106">SUM(J1823+K1823)</f>
        <v>8639585</v>
      </c>
      <c r="M1823" s="17">
        <f>SUM(J1823*17.15)/100</f>
        <v>1464524.25</v>
      </c>
    </row>
    <row r="1824" spans="1:13" x14ac:dyDescent="0.2">
      <c r="D1824" s="550"/>
      <c r="E1824" s="618"/>
      <c r="F1824" s="333">
        <v>364</v>
      </c>
      <c r="G1824" s="48"/>
      <c r="H1824" s="333">
        <v>412</v>
      </c>
      <c r="I1824" s="292" t="s">
        <v>3</v>
      </c>
      <c r="J1824" s="243">
        <v>1465000</v>
      </c>
      <c r="K1824" s="243">
        <v>17165</v>
      </c>
      <c r="L1824" s="60">
        <f t="shared" si="106"/>
        <v>1482165</v>
      </c>
      <c r="M1824" s="17">
        <v>1465000</v>
      </c>
    </row>
    <row r="1825" spans="1:12" x14ac:dyDescent="0.2">
      <c r="D1825" s="550"/>
      <c r="E1825" s="618"/>
      <c r="F1825" s="333">
        <v>365</v>
      </c>
      <c r="G1825" s="48"/>
      <c r="H1825" s="333">
        <v>413</v>
      </c>
      <c r="I1825" s="292" t="s">
        <v>33</v>
      </c>
      <c r="J1825" s="65">
        <v>130000</v>
      </c>
      <c r="K1825" s="243">
        <v>20000</v>
      </c>
      <c r="L1825" s="60">
        <f t="shared" si="106"/>
        <v>150000</v>
      </c>
    </row>
    <row r="1826" spans="1:12" x14ac:dyDescent="0.2">
      <c r="D1826" s="550"/>
      <c r="E1826" s="618"/>
      <c r="F1826" s="333">
        <v>366</v>
      </c>
      <c r="G1826" s="48"/>
      <c r="H1826" s="333">
        <v>414</v>
      </c>
      <c r="I1826" s="242" t="s">
        <v>34</v>
      </c>
      <c r="J1826" s="65">
        <v>970000</v>
      </c>
      <c r="K1826" s="243">
        <v>2200000</v>
      </c>
      <c r="L1826" s="60">
        <f t="shared" si="106"/>
        <v>3170000</v>
      </c>
    </row>
    <row r="1827" spans="1:12" x14ac:dyDescent="0.2">
      <c r="D1827" s="550"/>
      <c r="E1827" s="618"/>
      <c r="F1827" s="333">
        <v>367</v>
      </c>
      <c r="G1827" s="48"/>
      <c r="H1827" s="333">
        <v>415</v>
      </c>
      <c r="I1827" s="292" t="s">
        <v>5</v>
      </c>
      <c r="J1827" s="65">
        <v>340000</v>
      </c>
      <c r="K1827" s="243"/>
      <c r="L1827" s="60">
        <f t="shared" si="106"/>
        <v>340000</v>
      </c>
    </row>
    <row r="1828" spans="1:12" x14ac:dyDescent="0.2">
      <c r="D1828" s="550"/>
      <c r="E1828" s="618"/>
      <c r="F1828" s="333">
        <v>368</v>
      </c>
      <c r="G1828" s="48"/>
      <c r="H1828" s="333">
        <v>416</v>
      </c>
      <c r="I1828" s="292" t="s">
        <v>6</v>
      </c>
      <c r="J1828" s="65">
        <v>670000</v>
      </c>
      <c r="K1828" s="243"/>
      <c r="L1828" s="60">
        <f t="shared" si="106"/>
        <v>670000</v>
      </c>
    </row>
    <row r="1829" spans="1:12" x14ac:dyDescent="0.2">
      <c r="D1829" s="550"/>
      <c r="E1829" s="618"/>
      <c r="F1829" s="333">
        <v>369</v>
      </c>
      <c r="G1829" s="48"/>
      <c r="H1829" s="333">
        <v>421</v>
      </c>
      <c r="I1829" s="292" t="s">
        <v>7</v>
      </c>
      <c r="J1829" s="65">
        <v>5300000</v>
      </c>
      <c r="K1829" s="243">
        <v>120000</v>
      </c>
      <c r="L1829" s="60">
        <f t="shared" si="106"/>
        <v>5420000</v>
      </c>
    </row>
    <row r="1830" spans="1:12" x14ac:dyDescent="0.2">
      <c r="D1830" s="550"/>
      <c r="E1830" s="618"/>
      <c r="F1830" s="333">
        <v>370</v>
      </c>
      <c r="G1830" s="48"/>
      <c r="H1830" s="333">
        <v>422</v>
      </c>
      <c r="I1830" s="242" t="s">
        <v>8</v>
      </c>
      <c r="J1830" s="65">
        <v>440000</v>
      </c>
      <c r="K1830" s="243">
        <v>270000</v>
      </c>
      <c r="L1830" s="60">
        <f t="shared" si="106"/>
        <v>710000</v>
      </c>
    </row>
    <row r="1831" spans="1:12" x14ac:dyDescent="0.2">
      <c r="D1831" s="550"/>
      <c r="E1831" s="618"/>
      <c r="F1831" s="333">
        <v>371</v>
      </c>
      <c r="G1831" s="48"/>
      <c r="H1831" s="333">
        <v>423</v>
      </c>
      <c r="I1831" s="242" t="s">
        <v>9</v>
      </c>
      <c r="J1831" s="65">
        <v>2960000</v>
      </c>
      <c r="K1831" s="243">
        <v>700000</v>
      </c>
      <c r="L1831" s="60">
        <f t="shared" si="106"/>
        <v>3660000</v>
      </c>
    </row>
    <row r="1832" spans="1:12" x14ac:dyDescent="0.2">
      <c r="D1832" s="550"/>
      <c r="E1832" s="618"/>
      <c r="F1832" s="333">
        <v>372</v>
      </c>
      <c r="G1832" s="48"/>
      <c r="H1832" s="333">
        <v>424</v>
      </c>
      <c r="I1832" s="242" t="s">
        <v>10</v>
      </c>
      <c r="J1832" s="65">
        <v>3100000</v>
      </c>
      <c r="K1832" s="243">
        <v>3000000</v>
      </c>
      <c r="L1832" s="60">
        <f t="shared" si="106"/>
        <v>6100000</v>
      </c>
    </row>
    <row r="1833" spans="1:12" x14ac:dyDescent="0.2">
      <c r="D1833" s="550"/>
      <c r="E1833" s="618"/>
      <c r="F1833" s="333">
        <v>373</v>
      </c>
      <c r="G1833" s="48"/>
      <c r="H1833" s="333">
        <v>425</v>
      </c>
      <c r="I1833" s="242" t="s">
        <v>11</v>
      </c>
      <c r="J1833" s="65">
        <v>3050000</v>
      </c>
      <c r="K1833" s="243">
        <v>30000</v>
      </c>
      <c r="L1833" s="60">
        <f t="shared" si="106"/>
        <v>3080000</v>
      </c>
    </row>
    <row r="1834" spans="1:12" x14ac:dyDescent="0.2">
      <c r="D1834" s="550"/>
      <c r="E1834" s="618"/>
      <c r="F1834" s="333">
        <v>374</v>
      </c>
      <c r="G1834" s="48"/>
      <c r="H1834" s="333">
        <v>426</v>
      </c>
      <c r="I1834" s="242" t="s">
        <v>35</v>
      </c>
      <c r="J1834" s="65">
        <v>810000</v>
      </c>
      <c r="K1834" s="243">
        <v>730000</v>
      </c>
      <c r="L1834" s="60">
        <f t="shared" si="106"/>
        <v>1540000</v>
      </c>
    </row>
    <row r="1835" spans="1:12" x14ac:dyDescent="0.2">
      <c r="D1835" s="550"/>
      <c r="E1835" s="618"/>
      <c r="F1835" s="333">
        <v>375</v>
      </c>
      <c r="G1835" s="48"/>
      <c r="H1835" s="333">
        <v>431</v>
      </c>
      <c r="I1835" s="242" t="s">
        <v>12</v>
      </c>
      <c r="J1835" s="65"/>
      <c r="K1835" s="243">
        <v>150000</v>
      </c>
      <c r="L1835" s="60">
        <f t="shared" si="106"/>
        <v>150000</v>
      </c>
    </row>
    <row r="1836" spans="1:12" x14ac:dyDescent="0.2">
      <c r="D1836" s="550"/>
      <c r="E1836" s="618"/>
      <c r="F1836" s="333">
        <v>376</v>
      </c>
      <c r="G1836" s="48"/>
      <c r="H1836" s="333">
        <v>465</v>
      </c>
      <c r="I1836" s="242" t="s">
        <v>221</v>
      </c>
      <c r="J1836" s="65">
        <v>1006900</v>
      </c>
      <c r="K1836" s="243">
        <v>11800</v>
      </c>
      <c r="L1836" s="60">
        <f t="shared" si="106"/>
        <v>1018700</v>
      </c>
    </row>
    <row r="1837" spans="1:12" x14ac:dyDescent="0.2">
      <c r="D1837" s="550"/>
      <c r="E1837" s="618"/>
      <c r="F1837" s="333">
        <v>377</v>
      </c>
      <c r="G1837" s="48"/>
      <c r="H1837" s="333">
        <v>482</v>
      </c>
      <c r="I1837" s="242" t="s">
        <v>17</v>
      </c>
      <c r="J1837" s="65">
        <v>100000</v>
      </c>
      <c r="K1837" s="243">
        <v>17000</v>
      </c>
      <c r="L1837" s="60">
        <f t="shared" si="106"/>
        <v>117000</v>
      </c>
    </row>
    <row r="1838" spans="1:12" x14ac:dyDescent="0.2">
      <c r="D1838" s="550"/>
      <c r="E1838" s="618"/>
      <c r="F1838" s="333">
        <v>378</v>
      </c>
      <c r="G1838" s="48"/>
      <c r="H1838" s="333">
        <v>483</v>
      </c>
      <c r="I1838" s="242" t="s">
        <v>104</v>
      </c>
      <c r="J1838" s="65">
        <v>3000000</v>
      </c>
      <c r="K1838" s="243"/>
      <c r="L1838" s="60">
        <f t="shared" si="106"/>
        <v>3000000</v>
      </c>
    </row>
    <row r="1839" spans="1:12" ht="15" customHeight="1" x14ac:dyDescent="0.2">
      <c r="D1839" s="550"/>
      <c r="E1839" s="618"/>
      <c r="F1839" s="333">
        <v>379</v>
      </c>
      <c r="G1839" s="48"/>
      <c r="H1839" s="333">
        <v>512</v>
      </c>
      <c r="I1839" s="242" t="s">
        <v>21</v>
      </c>
      <c r="J1839" s="65">
        <v>1100000</v>
      </c>
      <c r="K1839" s="243">
        <v>300000</v>
      </c>
      <c r="L1839" s="60">
        <f t="shared" si="106"/>
        <v>1400000</v>
      </c>
    </row>
    <row r="1840" spans="1:12" ht="15" x14ac:dyDescent="0.2">
      <c r="A1840" s="550"/>
      <c r="B1840" s="50"/>
      <c r="C1840" s="461"/>
      <c r="D1840" s="550"/>
      <c r="E1840" s="618"/>
      <c r="F1840" s="333">
        <v>380</v>
      </c>
      <c r="G1840" s="48"/>
      <c r="H1840" s="333">
        <v>515</v>
      </c>
      <c r="I1840" s="242" t="s">
        <v>640</v>
      </c>
      <c r="J1840" s="65">
        <v>500000</v>
      </c>
      <c r="K1840" s="243"/>
      <c r="L1840" s="60">
        <f t="shared" si="106"/>
        <v>500000</v>
      </c>
    </row>
    <row r="1841" spans="1:12" ht="15" x14ac:dyDescent="0.2">
      <c r="A1841" s="550"/>
      <c r="B1841" s="50"/>
      <c r="C1841" s="461"/>
      <c r="D1841" s="550"/>
      <c r="E1841" s="618"/>
      <c r="F1841" s="333">
        <v>381</v>
      </c>
      <c r="G1841" s="48"/>
      <c r="H1841" s="333">
        <v>523</v>
      </c>
      <c r="I1841" s="242" t="s">
        <v>24</v>
      </c>
      <c r="J1841" s="65"/>
      <c r="K1841" s="243">
        <v>2200000</v>
      </c>
      <c r="L1841" s="60">
        <f t="shared" si="106"/>
        <v>2200000</v>
      </c>
    </row>
    <row r="1842" spans="1:12" ht="15" x14ac:dyDescent="0.25">
      <c r="A1842" s="550"/>
      <c r="B1842" s="50"/>
      <c r="C1842" s="461"/>
      <c r="D1842" s="550"/>
      <c r="E1842" s="618"/>
      <c r="F1842" s="333"/>
      <c r="G1842" s="48"/>
      <c r="H1842" s="337"/>
      <c r="I1842" s="835"/>
      <c r="J1842" s="836"/>
      <c r="K1842" s="837"/>
      <c r="L1842" s="707"/>
    </row>
    <row r="1843" spans="1:12" ht="15" x14ac:dyDescent="0.25">
      <c r="A1843" s="550"/>
      <c r="B1843" s="50"/>
      <c r="C1843" s="461"/>
      <c r="D1843" s="550"/>
      <c r="E1843" s="618"/>
      <c r="F1843" s="333"/>
      <c r="G1843" s="56" t="s">
        <v>37</v>
      </c>
      <c r="H1843" s="337"/>
      <c r="I1843" s="242" t="s">
        <v>38</v>
      </c>
      <c r="J1843" s="60">
        <f>SUM(J1848-J1845)</f>
        <v>33481400</v>
      </c>
      <c r="K1843" s="60"/>
      <c r="L1843" s="60">
        <f>SUM(J1843:K1843)</f>
        <v>33481400</v>
      </c>
    </row>
    <row r="1844" spans="1:12" ht="24.75" customHeight="1" x14ac:dyDescent="0.2">
      <c r="A1844" s="550"/>
      <c r="B1844" s="50"/>
      <c r="C1844" s="461"/>
      <c r="D1844" s="550"/>
      <c r="E1844" s="618"/>
      <c r="F1844" s="333"/>
      <c r="G1844" s="56" t="s">
        <v>55</v>
      </c>
      <c r="H1844" s="334"/>
      <c r="I1844" s="242" t="s">
        <v>56</v>
      </c>
      <c r="J1844" s="60"/>
      <c r="K1844" s="60">
        <f>SUM(K1848-K1847-K1846-K1845)</f>
        <v>2216050</v>
      </c>
      <c r="L1844" s="60">
        <f t="shared" ref="L1844:L1847" si="107">SUM(J1844:K1844)</f>
        <v>2216050</v>
      </c>
    </row>
    <row r="1845" spans="1:12" ht="15" x14ac:dyDescent="0.2">
      <c r="A1845" s="550"/>
      <c r="B1845" s="50"/>
      <c r="C1845" s="461"/>
      <c r="D1845" s="550"/>
      <c r="E1845" s="618"/>
      <c r="F1845" s="333"/>
      <c r="G1845" s="56" t="s">
        <v>113</v>
      </c>
      <c r="H1845" s="333"/>
      <c r="I1845" s="242" t="s">
        <v>280</v>
      </c>
      <c r="J1845" s="60"/>
      <c r="K1845" s="60">
        <v>2200000</v>
      </c>
      <c r="L1845" s="60">
        <f t="shared" si="107"/>
        <v>2200000</v>
      </c>
    </row>
    <row r="1846" spans="1:12" x14ac:dyDescent="0.2">
      <c r="D1846" s="550"/>
      <c r="E1846" s="618"/>
      <c r="F1846" s="333"/>
      <c r="G1846" s="56" t="s">
        <v>260</v>
      </c>
      <c r="H1846" s="341"/>
      <c r="I1846" s="242" t="s">
        <v>261</v>
      </c>
      <c r="J1846" s="60"/>
      <c r="K1846" s="60">
        <v>4950000</v>
      </c>
      <c r="L1846" s="60">
        <f t="shared" si="107"/>
        <v>4950000</v>
      </c>
    </row>
    <row r="1847" spans="1:12" x14ac:dyDescent="0.2">
      <c r="D1847" s="550"/>
      <c r="E1847" s="618"/>
      <c r="F1847" s="333"/>
      <c r="G1847" s="56" t="s">
        <v>641</v>
      </c>
      <c r="H1847" s="341"/>
      <c r="I1847" s="242" t="s">
        <v>642</v>
      </c>
      <c r="J1847" s="60"/>
      <c r="K1847" s="60">
        <v>500000</v>
      </c>
      <c r="L1847" s="60">
        <f t="shared" si="107"/>
        <v>500000</v>
      </c>
    </row>
    <row r="1848" spans="1:12" x14ac:dyDescent="0.2">
      <c r="D1848" s="550"/>
      <c r="E1848" s="623"/>
      <c r="F1848" s="333"/>
      <c r="G1848" s="48"/>
      <c r="H1848" s="838"/>
      <c r="I1848" s="251" t="s">
        <v>293</v>
      </c>
      <c r="J1848" s="61">
        <f>SUM(J1823:J1841)</f>
        <v>33481400</v>
      </c>
      <c r="K1848" s="61">
        <f t="shared" ref="K1848:L1848" si="108">SUM(K1823:K1841)</f>
        <v>9866050</v>
      </c>
      <c r="L1848" s="61">
        <f t="shared" si="108"/>
        <v>43347450</v>
      </c>
    </row>
    <row r="1849" spans="1:12" ht="15" x14ac:dyDescent="0.25">
      <c r="A1849" s="768"/>
      <c r="B1849" s="768"/>
      <c r="C1849" s="703"/>
      <c r="D1849" s="702"/>
      <c r="E1849" s="683"/>
      <c r="F1849" s="341"/>
      <c r="G1849" s="48"/>
      <c r="H1849" s="337"/>
      <c r="I1849" s="239"/>
      <c r="J1849" s="246"/>
      <c r="K1849" s="839"/>
      <c r="L1849" s="62"/>
    </row>
    <row r="1850" spans="1:12" ht="15" x14ac:dyDescent="0.25">
      <c r="D1850" s="550"/>
      <c r="E1850" s="619"/>
      <c r="F1850" s="516"/>
      <c r="G1850" s="726"/>
      <c r="H1850" s="495"/>
      <c r="I1850" s="728" t="s">
        <v>237</v>
      </c>
      <c r="J1850" s="840"/>
      <c r="K1850" s="841"/>
      <c r="L1850" s="432"/>
    </row>
    <row r="1851" spans="1:12" ht="15" x14ac:dyDescent="0.25">
      <c r="D1851" s="550"/>
      <c r="E1851" s="619" t="s">
        <v>238</v>
      </c>
      <c r="F1851" s="516"/>
      <c r="G1851" s="726"/>
      <c r="H1851" s="495"/>
      <c r="I1851" s="732" t="s">
        <v>446</v>
      </c>
      <c r="J1851" s="433"/>
      <c r="K1851" s="434"/>
      <c r="L1851" s="435"/>
    </row>
    <row r="1852" spans="1:12" x14ac:dyDescent="0.2">
      <c r="D1852" s="550"/>
      <c r="E1852" s="618"/>
      <c r="F1852" s="341"/>
      <c r="G1852" s="723"/>
      <c r="H1852" s="333"/>
      <c r="I1852" s="725"/>
      <c r="J1852" s="284"/>
      <c r="K1852" s="267"/>
      <c r="L1852" s="273"/>
    </row>
    <row r="1853" spans="1:12" x14ac:dyDescent="0.2">
      <c r="D1853" s="550"/>
      <c r="E1853" s="618"/>
      <c r="F1853" s="341">
        <v>382</v>
      </c>
      <c r="G1853" s="80"/>
      <c r="H1853" s="341">
        <v>423</v>
      </c>
      <c r="I1853" s="297" t="s">
        <v>9</v>
      </c>
      <c r="J1853" s="54">
        <v>1070000</v>
      </c>
      <c r="K1853" s="253">
        <v>20000</v>
      </c>
      <c r="L1853" s="55">
        <f>SUM(J1853+K1853)</f>
        <v>1090000</v>
      </c>
    </row>
    <row r="1854" spans="1:12" ht="15" x14ac:dyDescent="0.2">
      <c r="A1854" s="550"/>
      <c r="B1854" s="50"/>
      <c r="C1854" s="461"/>
      <c r="D1854" s="550"/>
      <c r="E1854" s="618"/>
      <c r="F1854" s="341">
        <v>383</v>
      </c>
      <c r="G1854" s="80"/>
      <c r="H1854" s="341">
        <v>424</v>
      </c>
      <c r="I1854" s="297" t="s">
        <v>10</v>
      </c>
      <c r="J1854" s="54">
        <v>12110000</v>
      </c>
      <c r="K1854" s="253">
        <v>4000000</v>
      </c>
      <c r="L1854" s="55">
        <f>SUM(J1854+K1854)</f>
        <v>16110000</v>
      </c>
    </row>
    <row r="1855" spans="1:12" ht="15" x14ac:dyDescent="0.2">
      <c r="A1855" s="550"/>
      <c r="B1855" s="50"/>
      <c r="C1855" s="461"/>
      <c r="D1855" s="550"/>
      <c r="E1855" s="618"/>
      <c r="F1855" s="333">
        <v>384</v>
      </c>
      <c r="G1855" s="80"/>
      <c r="H1855" s="341">
        <v>426</v>
      </c>
      <c r="I1855" s="297" t="s">
        <v>35</v>
      </c>
      <c r="J1855" s="54">
        <v>200000</v>
      </c>
      <c r="K1855" s="253">
        <v>80000</v>
      </c>
      <c r="L1855" s="55">
        <f>SUM(J1855+K1855)</f>
        <v>280000</v>
      </c>
    </row>
    <row r="1856" spans="1:12" ht="15" x14ac:dyDescent="0.2">
      <c r="A1856" s="550"/>
      <c r="B1856" s="50"/>
      <c r="C1856" s="461"/>
      <c r="D1856" s="550"/>
      <c r="E1856" s="618"/>
      <c r="F1856" s="333"/>
      <c r="G1856" s="48"/>
      <c r="H1856" s="334"/>
      <c r="I1856" s="757"/>
      <c r="J1856" s="286"/>
      <c r="K1856" s="266"/>
      <c r="L1856" s="842"/>
    </row>
    <row r="1857" spans="1:13" ht="15" x14ac:dyDescent="0.2">
      <c r="A1857" s="550"/>
      <c r="B1857" s="50"/>
      <c r="C1857" s="461"/>
      <c r="D1857" s="550"/>
      <c r="E1857" s="618"/>
      <c r="F1857" s="333"/>
      <c r="G1857" s="56" t="s">
        <v>37</v>
      </c>
      <c r="H1857" s="334"/>
      <c r="I1857" s="242" t="s">
        <v>38</v>
      </c>
      <c r="J1857" s="60">
        <f>SUM(J1860-J1858)</f>
        <v>12380000</v>
      </c>
      <c r="K1857" s="60"/>
      <c r="L1857" s="60">
        <f>SUM(J1857+K1857)</f>
        <v>12380000</v>
      </c>
    </row>
    <row r="1858" spans="1:13" ht="12.75" customHeight="1" x14ac:dyDescent="0.2">
      <c r="A1858" s="550"/>
      <c r="B1858" s="50"/>
      <c r="C1858" s="461"/>
      <c r="D1858" s="550"/>
      <c r="E1858" s="618"/>
      <c r="F1858" s="333"/>
      <c r="G1858" s="56" t="s">
        <v>113</v>
      </c>
      <c r="H1858" s="334"/>
      <c r="I1858" s="242" t="s">
        <v>280</v>
      </c>
      <c r="J1858" s="60">
        <v>1000000</v>
      </c>
      <c r="K1858" s="60"/>
      <c r="L1858" s="60">
        <f>SUM(J1858+K1858)</f>
        <v>1000000</v>
      </c>
    </row>
    <row r="1859" spans="1:13" ht="14.25" customHeight="1" x14ac:dyDescent="0.2">
      <c r="D1859" s="550"/>
      <c r="E1859" s="618"/>
      <c r="F1859" s="333"/>
      <c r="G1859" s="56" t="s">
        <v>55</v>
      </c>
      <c r="H1859" s="334"/>
      <c r="I1859" s="242" t="s">
        <v>56</v>
      </c>
      <c r="J1859" s="60"/>
      <c r="K1859" s="60">
        <v>4100000</v>
      </c>
      <c r="L1859" s="60">
        <f>SUM(J1859+K1859)</f>
        <v>4100000</v>
      </c>
    </row>
    <row r="1860" spans="1:13" ht="12" customHeight="1" x14ac:dyDescent="0.2">
      <c r="D1860" s="550"/>
      <c r="E1860" s="618"/>
      <c r="F1860" s="333"/>
      <c r="G1860" s="48"/>
      <c r="H1860" s="333"/>
      <c r="I1860" s="251" t="s">
        <v>294</v>
      </c>
      <c r="J1860" s="61">
        <f>SUM(J1853:J1855)</f>
        <v>13380000</v>
      </c>
      <c r="K1860" s="61">
        <f t="shared" ref="K1860:L1860" si="109">SUM(K1853:K1855)</f>
        <v>4100000</v>
      </c>
      <c r="L1860" s="61">
        <f t="shared" si="109"/>
        <v>17480000</v>
      </c>
    </row>
    <row r="1861" spans="1:13" x14ac:dyDescent="0.2">
      <c r="A1861" s="550"/>
      <c r="B1861" s="50"/>
      <c r="E1861" s="623"/>
      <c r="F1861" s="333"/>
      <c r="G1861" s="48"/>
      <c r="H1861" s="333"/>
      <c r="I1861" s="26"/>
      <c r="J1861" s="30"/>
      <c r="K1861" s="30"/>
      <c r="L1861" s="62"/>
    </row>
    <row r="1862" spans="1:13" x14ac:dyDescent="0.2">
      <c r="A1862" s="550"/>
      <c r="B1862" s="50"/>
      <c r="D1862" s="50"/>
      <c r="E1862" s="618"/>
      <c r="F1862" s="333"/>
      <c r="G1862" s="48"/>
      <c r="H1862" s="333"/>
      <c r="I1862" s="930" t="s">
        <v>699</v>
      </c>
      <c r="J1862" s="932">
        <f>SUM(J1848+J1860)</f>
        <v>46861400</v>
      </c>
      <c r="K1862" s="932">
        <f t="shared" ref="K1862:L1862" si="110">SUM(K1848+K1860)</f>
        <v>13966050</v>
      </c>
      <c r="L1862" s="932">
        <f t="shared" si="110"/>
        <v>60827450</v>
      </c>
    </row>
    <row r="1863" spans="1:13" x14ac:dyDescent="0.2">
      <c r="A1863" s="550"/>
      <c r="B1863" s="50"/>
      <c r="E1863" s="618"/>
      <c r="F1863" s="333"/>
      <c r="G1863" s="48"/>
      <c r="H1863" s="333"/>
      <c r="I1863" s="26"/>
      <c r="J1863" s="209"/>
      <c r="K1863" s="209"/>
      <c r="L1863" s="349"/>
    </row>
    <row r="1864" spans="1:13" ht="15" x14ac:dyDescent="0.25">
      <c r="B1864" s="50"/>
      <c r="E1864" s="618"/>
      <c r="F1864" s="333"/>
      <c r="G1864" s="48"/>
      <c r="H1864" s="337"/>
      <c r="I1864" s="255"/>
      <c r="J1864" s="32"/>
      <c r="K1864" s="32"/>
      <c r="L1864" s="78"/>
    </row>
    <row r="1865" spans="1:13" ht="28.5" customHeight="1" x14ac:dyDescent="0.2">
      <c r="B1865" s="50"/>
      <c r="D1865" s="550"/>
      <c r="E1865" s="620" t="s">
        <v>384</v>
      </c>
      <c r="F1865" s="413"/>
      <c r="G1865" s="356"/>
      <c r="H1865" s="463"/>
      <c r="I1865" s="361" t="s">
        <v>809</v>
      </c>
      <c r="J1865" s="81"/>
      <c r="K1865" s="81"/>
      <c r="L1865" s="282"/>
    </row>
    <row r="1866" spans="1:13" x14ac:dyDescent="0.2">
      <c r="B1866" s="197"/>
      <c r="C1866" s="197"/>
      <c r="D1866" s="548"/>
      <c r="E1866" s="618"/>
      <c r="F1866" s="333">
        <v>385</v>
      </c>
      <c r="G1866" s="48"/>
      <c r="H1866" s="333">
        <v>454</v>
      </c>
      <c r="I1866" s="292" t="s">
        <v>115</v>
      </c>
      <c r="J1866" s="60">
        <v>4000000</v>
      </c>
      <c r="K1866" s="60"/>
      <c r="L1866" s="60">
        <f>SUM(J1866+K1866)</f>
        <v>4000000</v>
      </c>
      <c r="M1866" s="201"/>
    </row>
    <row r="1867" spans="1:13" x14ac:dyDescent="0.2">
      <c r="A1867" s="550"/>
      <c r="B1867" s="50"/>
      <c r="E1867" s="623"/>
      <c r="F1867" s="333"/>
      <c r="G1867" s="48"/>
      <c r="H1867" s="333"/>
      <c r="I1867" s="321" t="s">
        <v>710</v>
      </c>
      <c r="J1867" s="57">
        <f>SUM(J1866)</f>
        <v>4000000</v>
      </c>
      <c r="K1867" s="61"/>
      <c r="L1867" s="61">
        <f>SUM(J1867+K1867)</f>
        <v>4000000</v>
      </c>
      <c r="M1867" s="223"/>
    </row>
    <row r="1868" spans="1:13" ht="15" x14ac:dyDescent="0.25">
      <c r="A1868" s="550"/>
      <c r="B1868" s="50"/>
      <c r="D1868" s="50"/>
      <c r="E1868" s="618"/>
      <c r="F1868" s="341"/>
      <c r="G1868" s="56" t="s">
        <v>37</v>
      </c>
      <c r="H1868" s="337"/>
      <c r="I1868" s="242" t="s">
        <v>38</v>
      </c>
      <c r="J1868" s="65">
        <f>SUM(J1867)</f>
        <v>4000000</v>
      </c>
      <c r="K1868" s="61"/>
      <c r="L1868" s="60">
        <f>SUM(J1868+K1868)</f>
        <v>4000000</v>
      </c>
    </row>
    <row r="1869" spans="1:13" x14ac:dyDescent="0.2">
      <c r="A1869" s="550"/>
      <c r="B1869" s="50"/>
      <c r="E1869" s="618"/>
      <c r="F1869" s="333"/>
      <c r="G1869" s="48"/>
      <c r="H1869" s="333"/>
      <c r="I1869" s="255"/>
      <c r="J1869" s="32"/>
      <c r="K1869" s="32"/>
      <c r="L1869" s="78"/>
    </row>
    <row r="1870" spans="1:13" ht="15" x14ac:dyDescent="0.25">
      <c r="B1870" s="50"/>
      <c r="E1870" s="620" t="s">
        <v>384</v>
      </c>
      <c r="F1870" s="413"/>
      <c r="G1870" s="356"/>
      <c r="H1870" s="492"/>
      <c r="I1870" s="361" t="s">
        <v>808</v>
      </c>
      <c r="J1870" s="81"/>
      <c r="K1870" s="81"/>
      <c r="L1870" s="282"/>
    </row>
    <row r="1871" spans="1:13" ht="14.25" customHeight="1" x14ac:dyDescent="0.2">
      <c r="B1871" s="50"/>
      <c r="D1871" s="550"/>
      <c r="E1871" s="618"/>
      <c r="F1871" s="333">
        <v>386</v>
      </c>
      <c r="G1871" s="48"/>
      <c r="H1871" s="333">
        <v>425</v>
      </c>
      <c r="I1871" s="292" t="s">
        <v>11</v>
      </c>
      <c r="J1871" s="60">
        <v>1500000</v>
      </c>
      <c r="K1871" s="60"/>
      <c r="L1871" s="60">
        <f>SUM(J1871:K1871)</f>
        <v>1500000</v>
      </c>
    </row>
    <row r="1872" spans="1:13" x14ac:dyDescent="0.2">
      <c r="B1872" s="50"/>
      <c r="D1872" s="550"/>
      <c r="E1872" s="618"/>
      <c r="F1872" s="333">
        <v>387</v>
      </c>
      <c r="G1872" s="48"/>
      <c r="H1872" s="333">
        <v>515</v>
      </c>
      <c r="I1872" s="292" t="s">
        <v>23</v>
      </c>
      <c r="J1872" s="60">
        <v>501000</v>
      </c>
      <c r="K1872" s="60"/>
      <c r="L1872" s="60">
        <f t="shared" ref="L1872" si="111">SUM(J1872:K1872)</f>
        <v>501000</v>
      </c>
    </row>
    <row r="1873" spans="1:15" x14ac:dyDescent="0.2">
      <c r="A1873" s="550"/>
      <c r="B1873" s="50"/>
      <c r="D1873" s="550"/>
      <c r="E1873" s="618"/>
      <c r="F1873" s="333"/>
      <c r="G1873" s="48"/>
      <c r="H1873" s="333"/>
      <c r="I1873" s="321" t="s">
        <v>619</v>
      </c>
      <c r="J1873" s="57">
        <f>SUM(J1871:J1872)</f>
        <v>2001000</v>
      </c>
      <c r="K1873" s="61"/>
      <c r="L1873" s="61">
        <f>SUM(J1873:K1873)</f>
        <v>2001000</v>
      </c>
    </row>
    <row r="1874" spans="1:15" x14ac:dyDescent="0.2">
      <c r="A1874" s="550"/>
      <c r="B1874" s="50"/>
      <c r="D1874" s="550"/>
      <c r="E1874" s="618"/>
      <c r="F1874" s="333"/>
      <c r="G1874" s="56" t="s">
        <v>37</v>
      </c>
      <c r="H1874" s="333"/>
      <c r="I1874" s="242" t="s">
        <v>38</v>
      </c>
      <c r="J1874" s="65">
        <f>SUM(J1873)</f>
        <v>2001000</v>
      </c>
      <c r="K1874" s="61"/>
      <c r="L1874" s="60">
        <f>SUM(J1874:K1874)</f>
        <v>2001000</v>
      </c>
    </row>
    <row r="1875" spans="1:15" ht="15" x14ac:dyDescent="0.25">
      <c r="A1875" s="550"/>
      <c r="B1875" s="50"/>
      <c r="D1875" s="550"/>
      <c r="E1875" s="618"/>
      <c r="F1875" s="333"/>
      <c r="G1875" s="48"/>
      <c r="H1875" s="337"/>
      <c r="I1875" s="26"/>
      <c r="J1875" s="30"/>
      <c r="K1875" s="30"/>
      <c r="L1875" s="62"/>
    </row>
    <row r="1876" spans="1:15" s="460" customFormat="1" ht="15" x14ac:dyDescent="0.25">
      <c r="A1876" s="550"/>
      <c r="B1876" s="50"/>
      <c r="C1876" s="50"/>
      <c r="D1876" s="550"/>
      <c r="E1876" s="620" t="s">
        <v>384</v>
      </c>
      <c r="F1876" s="413"/>
      <c r="G1876" s="356"/>
      <c r="H1876" s="415"/>
      <c r="I1876" s="361" t="s">
        <v>807</v>
      </c>
      <c r="J1876" s="81"/>
      <c r="K1876" s="81"/>
      <c r="L1876" s="282"/>
      <c r="M1876" s="17"/>
      <c r="N1876" s="649"/>
      <c r="O1876" s="650"/>
    </row>
    <row r="1877" spans="1:15" x14ac:dyDescent="0.2">
      <c r="A1877" s="550"/>
      <c r="B1877" s="50"/>
      <c r="D1877" s="550"/>
      <c r="E1877" s="618"/>
      <c r="F1877" s="333">
        <v>388</v>
      </c>
      <c r="G1877" s="48"/>
      <c r="H1877" s="334" t="s">
        <v>719</v>
      </c>
      <c r="I1877" s="292" t="s">
        <v>23</v>
      </c>
      <c r="J1877" s="60">
        <v>7800000</v>
      </c>
      <c r="K1877" s="60"/>
      <c r="L1877" s="60">
        <f t="shared" ref="L1877" si="112">SUM(J1877:K1877)</f>
        <v>7800000</v>
      </c>
    </row>
    <row r="1878" spans="1:15" x14ac:dyDescent="0.2">
      <c r="A1878" s="550"/>
      <c r="B1878" s="50"/>
      <c r="D1878" s="550"/>
      <c r="E1878" s="618"/>
      <c r="F1878" s="333"/>
      <c r="G1878" s="48"/>
      <c r="H1878" s="334"/>
      <c r="I1878" s="321" t="s">
        <v>710</v>
      </c>
      <c r="J1878" s="57">
        <f>SUM(J1877:J1877)</f>
        <v>7800000</v>
      </c>
      <c r="K1878" s="61"/>
      <c r="L1878" s="61">
        <f>SUM(J1878:K1878)</f>
        <v>7800000</v>
      </c>
    </row>
    <row r="1879" spans="1:15" x14ac:dyDescent="0.2">
      <c r="A1879" s="550"/>
      <c r="B1879" s="50"/>
      <c r="E1879" s="618"/>
      <c r="F1879" s="333"/>
      <c r="G1879" s="56" t="s">
        <v>37</v>
      </c>
      <c r="H1879" s="704"/>
      <c r="I1879" s="242" t="s">
        <v>38</v>
      </c>
      <c r="J1879" s="65">
        <f>SUM(J1878)</f>
        <v>7800000</v>
      </c>
      <c r="K1879" s="61"/>
      <c r="L1879" s="60">
        <f>SUM(J1879:K1879)</f>
        <v>7800000</v>
      </c>
    </row>
    <row r="1880" spans="1:15" x14ac:dyDescent="0.2">
      <c r="A1880" s="550"/>
      <c r="B1880" s="50"/>
      <c r="C1880" s="534"/>
      <c r="D1880" s="534"/>
      <c r="E1880" s="623"/>
      <c r="F1880" s="333"/>
      <c r="G1880" s="48"/>
      <c r="H1880" s="333"/>
      <c r="I1880" s="271"/>
      <c r="J1880" s="30"/>
      <c r="K1880" s="30"/>
      <c r="L1880" s="62"/>
    </row>
    <row r="1881" spans="1:15" x14ac:dyDescent="0.2">
      <c r="A1881" s="702"/>
      <c r="B1881" s="703"/>
      <c r="C1881" s="534"/>
      <c r="D1881" s="534"/>
      <c r="E1881" s="622"/>
      <c r="F1881" s="462"/>
      <c r="G1881" s="351"/>
      <c r="H1881" s="462"/>
      <c r="I1881" s="418" t="s">
        <v>237</v>
      </c>
      <c r="J1881" s="729"/>
      <c r="K1881" s="729"/>
      <c r="L1881" s="730"/>
    </row>
    <row r="1882" spans="1:15" x14ac:dyDescent="0.2">
      <c r="A1882" s="550"/>
      <c r="B1882" s="50"/>
      <c r="E1882" s="619" t="s">
        <v>238</v>
      </c>
      <c r="F1882" s="462"/>
      <c r="G1882" s="351"/>
      <c r="H1882" s="516"/>
      <c r="I1882" s="732" t="s">
        <v>583</v>
      </c>
      <c r="J1882" s="733"/>
      <c r="K1882" s="733"/>
      <c r="L1882" s="435"/>
    </row>
    <row r="1883" spans="1:15" s="205" customFormat="1" x14ac:dyDescent="0.2">
      <c r="A1883" s="550"/>
      <c r="B1883" s="50"/>
      <c r="C1883" s="703"/>
      <c r="D1883" s="768"/>
      <c r="E1883" s="683"/>
      <c r="F1883" s="465"/>
      <c r="G1883" s="343"/>
      <c r="H1883" s="501"/>
      <c r="I1883" s="725"/>
      <c r="J1883" s="272"/>
      <c r="K1883" s="272"/>
      <c r="L1883" s="273"/>
      <c r="M1883" s="17"/>
      <c r="N1883" s="203"/>
      <c r="O1883" s="204"/>
    </row>
    <row r="1884" spans="1:15" s="205" customFormat="1" x14ac:dyDescent="0.2">
      <c r="A1884" s="550"/>
      <c r="B1884" s="50"/>
      <c r="C1884" s="50">
        <v>860</v>
      </c>
      <c r="D1884" s="50"/>
      <c r="E1884" s="618"/>
      <c r="F1884" s="333"/>
      <c r="G1884" s="48"/>
      <c r="H1884" s="335"/>
      <c r="I1884" s="298" t="s">
        <v>730</v>
      </c>
      <c r="J1884" s="405"/>
      <c r="K1884" s="405"/>
      <c r="L1884" s="398"/>
      <c r="M1884" s="17"/>
      <c r="N1884" s="203"/>
      <c r="O1884" s="204"/>
    </row>
    <row r="1885" spans="1:15" ht="12" customHeight="1" x14ac:dyDescent="0.2">
      <c r="A1885" s="550"/>
      <c r="B1885" s="50"/>
      <c r="E1885" s="618"/>
      <c r="F1885" s="333"/>
      <c r="G1885" s="48"/>
      <c r="H1885" s="334"/>
      <c r="I1885" s="26"/>
      <c r="J1885" s="272"/>
      <c r="K1885" s="272"/>
      <c r="L1885" s="273"/>
    </row>
    <row r="1886" spans="1:15" ht="22.5" x14ac:dyDescent="0.2">
      <c r="A1886" s="550"/>
      <c r="B1886" s="50"/>
      <c r="E1886" s="618"/>
      <c r="F1886" s="333">
        <v>389</v>
      </c>
      <c r="G1886" s="48"/>
      <c r="H1886" s="334" t="s">
        <v>220</v>
      </c>
      <c r="I1886" s="295" t="s">
        <v>307</v>
      </c>
      <c r="J1886" s="253">
        <v>15000000</v>
      </c>
      <c r="K1886" s="55"/>
      <c r="L1886" s="55">
        <f>SUM(J1886+K1886)</f>
        <v>15000000</v>
      </c>
    </row>
    <row r="1887" spans="1:15" x14ac:dyDescent="0.2">
      <c r="A1887" s="550"/>
      <c r="B1887" s="50"/>
      <c r="D1887" s="550"/>
      <c r="E1887" s="618"/>
      <c r="F1887" s="333"/>
      <c r="G1887" s="48"/>
      <c r="H1887" s="334"/>
      <c r="I1887" s="115" t="s">
        <v>294</v>
      </c>
      <c r="J1887" s="386">
        <f>SUM(J1886)</f>
        <v>15000000</v>
      </c>
      <c r="K1887" s="386"/>
      <c r="L1887" s="387">
        <f>SUM(J1887:K1887)</f>
        <v>15000000</v>
      </c>
    </row>
    <row r="1888" spans="1:15" x14ac:dyDescent="0.2">
      <c r="A1888" s="550"/>
      <c r="B1888" s="50"/>
      <c r="D1888" s="550"/>
      <c r="E1888" s="618"/>
      <c r="F1888" s="333"/>
      <c r="G1888" s="56" t="s">
        <v>37</v>
      </c>
      <c r="H1888" s="334"/>
      <c r="I1888" s="66" t="s">
        <v>38</v>
      </c>
      <c r="J1888" s="61">
        <f>SUM(J1887)</f>
        <v>15000000</v>
      </c>
      <c r="K1888" s="61"/>
      <c r="L1888" s="61">
        <f>SUM(J1888+K1888)</f>
        <v>15000000</v>
      </c>
    </row>
    <row r="1889" spans="1:12" x14ac:dyDescent="0.2">
      <c r="A1889" s="550"/>
      <c r="B1889" s="50"/>
      <c r="C1889" s="534"/>
      <c r="D1889" s="534"/>
      <c r="E1889" s="623"/>
      <c r="F1889" s="333"/>
      <c r="G1889" s="48"/>
      <c r="H1889" s="333"/>
      <c r="I1889" s="271"/>
      <c r="J1889" s="30"/>
      <c r="K1889" s="30"/>
      <c r="L1889" s="62"/>
    </row>
    <row r="1890" spans="1:12" x14ac:dyDescent="0.2">
      <c r="A1890" s="550"/>
      <c r="B1890" s="50"/>
      <c r="C1890" s="534"/>
      <c r="D1890" s="534"/>
      <c r="E1890" s="622"/>
      <c r="F1890" s="462"/>
      <c r="G1890" s="351"/>
      <c r="H1890" s="462"/>
      <c r="I1890" s="418" t="s">
        <v>274</v>
      </c>
      <c r="J1890" s="517"/>
      <c r="K1890" s="517"/>
      <c r="L1890" s="353"/>
    </row>
    <row r="1891" spans="1:12" ht="22.5" x14ac:dyDescent="0.2">
      <c r="A1891" s="550"/>
      <c r="B1891" s="50"/>
      <c r="D1891" s="550"/>
      <c r="E1891" s="619" t="s">
        <v>439</v>
      </c>
      <c r="F1891" s="462"/>
      <c r="G1891" s="351"/>
      <c r="H1891" s="462"/>
      <c r="I1891" s="781" t="s">
        <v>440</v>
      </c>
      <c r="J1891" s="509"/>
      <c r="K1891" s="509"/>
      <c r="L1891" s="422"/>
    </row>
    <row r="1892" spans="1:12" ht="15" x14ac:dyDescent="0.25">
      <c r="A1892" s="550"/>
      <c r="B1892" s="50"/>
      <c r="D1892" s="550"/>
      <c r="E1892" s="618"/>
      <c r="F1892" s="333"/>
      <c r="G1892" s="48"/>
      <c r="H1892" s="337"/>
      <c r="I1892" s="786"/>
      <c r="J1892" s="30"/>
      <c r="K1892" s="30"/>
      <c r="L1892" s="62"/>
    </row>
    <row r="1893" spans="1:12" x14ac:dyDescent="0.2">
      <c r="A1893" s="550"/>
      <c r="B1893" s="50"/>
      <c r="C1893" s="50">
        <v>840</v>
      </c>
      <c r="D1893" s="50"/>
      <c r="E1893" s="618"/>
      <c r="F1893" s="333"/>
      <c r="G1893" s="48"/>
      <c r="H1893" s="334"/>
      <c r="I1893" s="298" t="s">
        <v>44</v>
      </c>
      <c r="J1893" s="128"/>
      <c r="K1893" s="128"/>
      <c r="L1893" s="254"/>
    </row>
    <row r="1894" spans="1:12" x14ac:dyDescent="0.2">
      <c r="A1894" s="550"/>
      <c r="B1894" s="50"/>
      <c r="E1894" s="618"/>
      <c r="F1894" s="333">
        <v>390</v>
      </c>
      <c r="G1894" s="48"/>
      <c r="H1894" s="334" t="s">
        <v>220</v>
      </c>
      <c r="I1894" s="292" t="s">
        <v>594</v>
      </c>
      <c r="J1894" s="60">
        <v>16000000</v>
      </c>
      <c r="K1894" s="60"/>
      <c r="L1894" s="60">
        <f>SUM(J1894+K1894)</f>
        <v>16000000</v>
      </c>
    </row>
    <row r="1895" spans="1:12" x14ac:dyDescent="0.2">
      <c r="A1895" s="550"/>
      <c r="B1895" s="50"/>
      <c r="E1895" s="618"/>
      <c r="F1895" s="333"/>
      <c r="G1895" s="48"/>
      <c r="H1895" s="334"/>
      <c r="I1895" s="251" t="s">
        <v>597</v>
      </c>
      <c r="J1895" s="61">
        <f>SUM(J1894)</f>
        <v>16000000</v>
      </c>
      <c r="K1895" s="61"/>
      <c r="L1895" s="61">
        <f>SUM(L1894)</f>
        <v>16000000</v>
      </c>
    </row>
    <row r="1896" spans="1:12" x14ac:dyDescent="0.2">
      <c r="A1896" s="550"/>
      <c r="B1896" s="50"/>
      <c r="E1896" s="618"/>
      <c r="F1896" s="333"/>
      <c r="G1896" s="56" t="s">
        <v>37</v>
      </c>
      <c r="H1896" s="704"/>
      <c r="I1896" s="66" t="s">
        <v>38</v>
      </c>
      <c r="J1896" s="61">
        <f>SUM(J1895)</f>
        <v>16000000</v>
      </c>
      <c r="K1896" s="61"/>
      <c r="L1896" s="61">
        <f>SUM(J1896+K1896)</f>
        <v>16000000</v>
      </c>
    </row>
    <row r="1897" spans="1:12" x14ac:dyDescent="0.2">
      <c r="A1897" s="550"/>
      <c r="B1897" s="50"/>
      <c r="C1897" s="534"/>
      <c r="D1897" s="534"/>
      <c r="E1897" s="623"/>
      <c r="F1897" s="333"/>
      <c r="G1897" s="48"/>
      <c r="H1897" s="333"/>
      <c r="I1897" s="26"/>
      <c r="J1897" s="30"/>
      <c r="K1897" s="30"/>
      <c r="L1897" s="62"/>
    </row>
    <row r="1898" spans="1:12" x14ac:dyDescent="0.2">
      <c r="A1898" s="702"/>
      <c r="B1898" s="703"/>
      <c r="C1898" s="534"/>
      <c r="D1898" s="534"/>
      <c r="E1898" s="622"/>
      <c r="F1898" s="462"/>
      <c r="G1898" s="351"/>
      <c r="H1898" s="462"/>
      <c r="I1898" s="418" t="s">
        <v>412</v>
      </c>
      <c r="J1898" s="517"/>
      <c r="K1898" s="517"/>
      <c r="L1898" s="353"/>
    </row>
    <row r="1899" spans="1:12" ht="22.5" x14ac:dyDescent="0.2">
      <c r="A1899" s="550"/>
      <c r="B1899" s="50"/>
      <c r="E1899" s="619" t="s">
        <v>441</v>
      </c>
      <c r="F1899" s="462"/>
      <c r="G1899" s="351"/>
      <c r="H1899" s="462"/>
      <c r="I1899" s="781" t="s">
        <v>442</v>
      </c>
      <c r="J1899" s="421"/>
      <c r="K1899" s="421"/>
      <c r="L1899" s="424"/>
    </row>
    <row r="1900" spans="1:12" x14ac:dyDescent="0.2">
      <c r="A1900" s="550"/>
      <c r="B1900" s="50"/>
      <c r="C1900" s="703"/>
      <c r="D1900" s="768"/>
      <c r="E1900" s="683"/>
      <c r="F1900" s="465"/>
      <c r="G1900" s="343"/>
      <c r="H1900" s="333"/>
      <c r="I1900" s="786"/>
      <c r="J1900" s="32"/>
      <c r="K1900" s="32"/>
      <c r="L1900" s="78"/>
    </row>
    <row r="1901" spans="1:12" x14ac:dyDescent="0.2">
      <c r="A1901" s="550"/>
      <c r="B1901" s="50"/>
      <c r="C1901" s="50">
        <v>860</v>
      </c>
      <c r="D1901" s="50"/>
      <c r="E1901" s="618"/>
      <c r="F1901" s="333"/>
      <c r="G1901" s="48"/>
      <c r="H1901" s="334"/>
      <c r="I1901" s="298" t="s">
        <v>45</v>
      </c>
      <c r="J1901" s="128"/>
      <c r="K1901" s="128"/>
      <c r="L1901" s="254"/>
    </row>
    <row r="1902" spans="1:12" x14ac:dyDescent="0.2">
      <c r="A1902" s="550"/>
      <c r="B1902" s="50"/>
      <c r="D1902" s="50"/>
      <c r="E1902" s="618"/>
      <c r="F1902" s="333"/>
      <c r="G1902" s="48"/>
      <c r="H1902" s="334"/>
      <c r="I1902" s="26" t="s">
        <v>40</v>
      </c>
      <c r="J1902" s="32"/>
      <c r="K1902" s="32"/>
      <c r="L1902" s="78"/>
    </row>
    <row r="1903" spans="1:12" x14ac:dyDescent="0.2">
      <c r="A1903" s="550"/>
      <c r="B1903" s="50"/>
      <c r="E1903" s="618"/>
      <c r="F1903" s="333">
        <v>391</v>
      </c>
      <c r="G1903" s="48"/>
      <c r="H1903" s="333">
        <v>423</v>
      </c>
      <c r="I1903" s="242" t="s">
        <v>598</v>
      </c>
      <c r="J1903" s="60">
        <v>28000000</v>
      </c>
      <c r="K1903" s="60"/>
      <c r="L1903" s="60">
        <f>SUM(J1903+K1903)</f>
        <v>28000000</v>
      </c>
    </row>
    <row r="1904" spans="1:12" ht="15" x14ac:dyDescent="0.25">
      <c r="A1904" s="550"/>
      <c r="B1904" s="50"/>
      <c r="D1904" s="550"/>
      <c r="E1904" s="618"/>
      <c r="F1904" s="333"/>
      <c r="G1904" s="48"/>
      <c r="H1904" s="337"/>
      <c r="I1904" s="251" t="s">
        <v>596</v>
      </c>
      <c r="J1904" s="61">
        <f>SUM(J1903)</f>
        <v>28000000</v>
      </c>
      <c r="K1904" s="61"/>
      <c r="L1904" s="61">
        <f>SUM(J1904:K1904)</f>
        <v>28000000</v>
      </c>
    </row>
    <row r="1905" spans="1:15" ht="15" x14ac:dyDescent="0.25">
      <c r="C1905" s="534"/>
      <c r="D1905" s="534"/>
      <c r="E1905" s="623"/>
      <c r="F1905" s="333"/>
      <c r="G1905" s="56" t="s">
        <v>37</v>
      </c>
      <c r="H1905" s="337"/>
      <c r="I1905" s="66" t="s">
        <v>38</v>
      </c>
      <c r="J1905" s="61">
        <f>SUM(J1904)</f>
        <v>28000000</v>
      </c>
      <c r="K1905" s="61"/>
      <c r="L1905" s="61">
        <f>SUM(J1905+K1905)</f>
        <v>28000000</v>
      </c>
    </row>
    <row r="1906" spans="1:15" ht="15" x14ac:dyDescent="0.25">
      <c r="D1906" s="50"/>
      <c r="E1906" s="618"/>
      <c r="F1906" s="333"/>
      <c r="G1906" s="48"/>
      <c r="H1906" s="337"/>
      <c r="I1906" s="26"/>
      <c r="J1906" s="209"/>
      <c r="K1906" s="209"/>
      <c r="L1906" s="349"/>
      <c r="M1906" s="201"/>
    </row>
    <row r="1907" spans="1:15" ht="15" x14ac:dyDescent="0.25">
      <c r="C1907" s="50">
        <v>860</v>
      </c>
      <c r="D1907" s="50"/>
      <c r="E1907" s="620">
        <v>1201</v>
      </c>
      <c r="F1907" s="413"/>
      <c r="G1907" s="356"/>
      <c r="H1907" s="492"/>
      <c r="I1907" s="361" t="s">
        <v>806</v>
      </c>
      <c r="J1907" s="81"/>
      <c r="K1907" s="81"/>
      <c r="L1907" s="282"/>
    </row>
    <row r="1908" spans="1:15" x14ac:dyDescent="0.2">
      <c r="D1908" s="50"/>
      <c r="E1908" s="618"/>
      <c r="F1908" s="468">
        <v>392</v>
      </c>
      <c r="G1908" s="256"/>
      <c r="H1908" s="468">
        <v>424</v>
      </c>
      <c r="I1908" s="299" t="s">
        <v>644</v>
      </c>
      <c r="J1908" s="65">
        <v>1000000</v>
      </c>
      <c r="K1908" s="61"/>
      <c r="L1908" s="254">
        <f t="shared" ref="L1908:L1914" si="113">SUM(J1908:K1908)</f>
        <v>1000000</v>
      </c>
    </row>
    <row r="1909" spans="1:15" x14ac:dyDescent="0.2">
      <c r="D1909" s="50"/>
      <c r="E1909" s="618"/>
      <c r="F1909" s="333">
        <v>393</v>
      </c>
      <c r="G1909" s="48"/>
      <c r="H1909" s="333">
        <v>424</v>
      </c>
      <c r="I1909" s="299" t="s">
        <v>645</v>
      </c>
      <c r="J1909" s="60">
        <v>1000000</v>
      </c>
      <c r="K1909" s="61"/>
      <c r="L1909" s="254">
        <f t="shared" si="113"/>
        <v>1000000</v>
      </c>
    </row>
    <row r="1910" spans="1:15" s="205" customFormat="1" ht="15" customHeight="1" x14ac:dyDescent="0.2">
      <c r="A1910" s="51"/>
      <c r="B1910" s="51"/>
      <c r="C1910" s="50"/>
      <c r="D1910" s="50"/>
      <c r="E1910" s="618"/>
      <c r="F1910" s="468">
        <v>394</v>
      </c>
      <c r="G1910" s="48"/>
      <c r="H1910" s="333">
        <v>424</v>
      </c>
      <c r="I1910" s="299" t="s">
        <v>652</v>
      </c>
      <c r="J1910" s="60">
        <v>1000000</v>
      </c>
      <c r="K1910" s="61"/>
      <c r="L1910" s="254">
        <f t="shared" si="113"/>
        <v>1000000</v>
      </c>
      <c r="M1910" s="17"/>
      <c r="N1910" s="203"/>
      <c r="O1910" s="204"/>
    </row>
    <row r="1911" spans="1:15" x14ac:dyDescent="0.2">
      <c r="D1911" s="50"/>
      <c r="E1911" s="618"/>
      <c r="F1911" s="333">
        <v>395</v>
      </c>
      <c r="G1911" s="48"/>
      <c r="H1911" s="333">
        <v>424</v>
      </c>
      <c r="I1911" s="300" t="s">
        <v>679</v>
      </c>
      <c r="J1911" s="60">
        <v>1350000</v>
      </c>
      <c r="K1911" s="61"/>
      <c r="L1911" s="254">
        <f t="shared" si="113"/>
        <v>1350000</v>
      </c>
    </row>
    <row r="1912" spans="1:15" x14ac:dyDescent="0.2">
      <c r="D1912" s="50"/>
      <c r="E1912" s="618"/>
      <c r="F1912" s="468">
        <v>396</v>
      </c>
      <c r="G1912" s="48"/>
      <c r="H1912" s="333">
        <v>424</v>
      </c>
      <c r="I1912" s="300" t="s">
        <v>706</v>
      </c>
      <c r="J1912" s="60">
        <v>9000000</v>
      </c>
      <c r="K1912" s="61"/>
      <c r="L1912" s="254">
        <f t="shared" si="113"/>
        <v>9000000</v>
      </c>
    </row>
    <row r="1913" spans="1:15" ht="22.5" x14ac:dyDescent="0.2">
      <c r="D1913" s="50"/>
      <c r="E1913" s="618"/>
      <c r="F1913" s="333">
        <v>397</v>
      </c>
      <c r="G1913" s="48"/>
      <c r="H1913" s="333">
        <v>424</v>
      </c>
      <c r="I1913" s="300" t="s">
        <v>646</v>
      </c>
      <c r="J1913" s="60">
        <v>4000000</v>
      </c>
      <c r="K1913" s="61"/>
      <c r="L1913" s="254">
        <f t="shared" si="113"/>
        <v>4000000</v>
      </c>
    </row>
    <row r="1914" spans="1:15" x14ac:dyDescent="0.2">
      <c r="A1914" s="550"/>
      <c r="B1914" s="50"/>
      <c r="D1914" s="550"/>
      <c r="E1914" s="618"/>
      <c r="F1914" s="333"/>
      <c r="G1914" s="48"/>
      <c r="H1914" s="704"/>
      <c r="I1914" s="257" t="s">
        <v>805</v>
      </c>
      <c r="J1914" s="61">
        <f>SUM(J1908:J1913)</f>
        <v>17350000</v>
      </c>
      <c r="K1914" s="61"/>
      <c r="L1914" s="61">
        <f t="shared" si="113"/>
        <v>17350000</v>
      </c>
    </row>
    <row r="1915" spans="1:15" ht="15" x14ac:dyDescent="0.25">
      <c r="A1915" s="534"/>
      <c r="B1915" s="534"/>
      <c r="C1915" s="542"/>
      <c r="D1915" s="534"/>
      <c r="E1915" s="623"/>
      <c r="F1915" s="333"/>
      <c r="G1915" s="56" t="s">
        <v>37</v>
      </c>
      <c r="H1915" s="334"/>
      <c r="I1915" s="66" t="s">
        <v>38</v>
      </c>
      <c r="J1915" s="61">
        <f>SUM(J1914)</f>
        <v>17350000</v>
      </c>
      <c r="K1915" s="61"/>
      <c r="L1915" s="61">
        <f>SUM(J1915+K1915)</f>
        <v>17350000</v>
      </c>
    </row>
    <row r="1916" spans="1:15" x14ac:dyDescent="0.2">
      <c r="A1916" s="702"/>
      <c r="B1916" s="703"/>
      <c r="C1916" s="703"/>
      <c r="D1916" s="722"/>
      <c r="E1916" s="683"/>
      <c r="F1916" s="333"/>
      <c r="G1916" s="48"/>
      <c r="H1916" s="335"/>
      <c r="I1916" s="26"/>
      <c r="J1916" s="30"/>
      <c r="K1916" s="30"/>
      <c r="L1916" s="62"/>
    </row>
    <row r="1917" spans="1:15" x14ac:dyDescent="0.2">
      <c r="A1917" s="746"/>
      <c r="B1917" s="747"/>
      <c r="C1917" s="747"/>
      <c r="D1917" s="715" t="s">
        <v>240</v>
      </c>
      <c r="E1917" s="674"/>
      <c r="F1917" s="758"/>
      <c r="G1917" s="748"/>
      <c r="H1917" s="817"/>
      <c r="I1917" s="750" t="s">
        <v>241</v>
      </c>
      <c r="J1917" s="719">
        <f>SUM(J1926+J1935+J1954+J1964+J1972+J1977+J1985+J1990+J1995+J2000+J2005+J2011+J2018+J2025+J2032+J2038+J2044+J1946+J2051)</f>
        <v>652721533.03000009</v>
      </c>
      <c r="K1917" s="719"/>
      <c r="L1917" s="719">
        <f>SUM(J1917:K1917)</f>
        <v>652721533.03000009</v>
      </c>
    </row>
    <row r="1918" spans="1:15" x14ac:dyDescent="0.2">
      <c r="A1918" s="550"/>
      <c r="B1918" s="50"/>
      <c r="C1918" s="534"/>
      <c r="D1918" s="534"/>
      <c r="E1918" s="623"/>
      <c r="F1918" s="465"/>
      <c r="G1918" s="343"/>
      <c r="H1918" s="333"/>
      <c r="I1918" s="288"/>
      <c r="J1918" s="400"/>
      <c r="K1918" s="400"/>
      <c r="L1918" s="737"/>
    </row>
    <row r="1919" spans="1:15" ht="15" x14ac:dyDescent="0.25">
      <c r="A1919" s="670"/>
      <c r="B1919" s="459"/>
      <c r="C1919" s="534"/>
      <c r="D1919" s="534"/>
      <c r="E1919" s="622"/>
      <c r="F1919" s="462"/>
      <c r="G1919" s="351"/>
      <c r="H1919" s="495"/>
      <c r="I1919" s="418" t="s">
        <v>272</v>
      </c>
      <c r="J1919" s="729"/>
      <c r="K1919" s="729"/>
      <c r="L1919" s="730"/>
    </row>
    <row r="1920" spans="1:15" ht="22.5" x14ac:dyDescent="0.25">
      <c r="A1920" s="550"/>
      <c r="B1920" s="50"/>
      <c r="D1920" s="50"/>
      <c r="E1920" s="619" t="s">
        <v>266</v>
      </c>
      <c r="F1920" s="462"/>
      <c r="G1920" s="351"/>
      <c r="H1920" s="495"/>
      <c r="I1920" s="781" t="s">
        <v>267</v>
      </c>
      <c r="J1920" s="733"/>
      <c r="K1920" s="733"/>
      <c r="L1920" s="435"/>
    </row>
    <row r="1921" spans="1:12" x14ac:dyDescent="0.2">
      <c r="A1921" s="550"/>
      <c r="B1921" s="50"/>
      <c r="C1921" s="459"/>
      <c r="D1921" s="459"/>
      <c r="E1921" s="621"/>
      <c r="F1921" s="464"/>
      <c r="G1921" s="252"/>
      <c r="H1921" s="481"/>
      <c r="I1921" s="271"/>
      <c r="J1921" s="272"/>
      <c r="K1921" s="272"/>
      <c r="L1921" s="273"/>
    </row>
    <row r="1922" spans="1:12" x14ac:dyDescent="0.2">
      <c r="A1922" s="550"/>
      <c r="B1922" s="50"/>
      <c r="C1922" s="50">
        <v>810</v>
      </c>
      <c r="D1922" s="50"/>
      <c r="E1922" s="618"/>
      <c r="F1922" s="333"/>
      <c r="G1922" s="48"/>
      <c r="H1922" s="334"/>
      <c r="I1922" s="301" t="s">
        <v>47</v>
      </c>
      <c r="J1922" s="405"/>
      <c r="K1922" s="405"/>
      <c r="L1922" s="398"/>
    </row>
    <row r="1923" spans="1:12" ht="22.5" x14ac:dyDescent="0.2">
      <c r="A1923" s="550"/>
      <c r="B1923" s="50"/>
      <c r="D1923" s="550"/>
      <c r="E1923" s="618"/>
      <c r="F1923" s="333">
        <v>398</v>
      </c>
      <c r="G1923" s="48"/>
      <c r="H1923" s="333">
        <v>481</v>
      </c>
      <c r="I1923" s="294" t="s">
        <v>308</v>
      </c>
      <c r="J1923" s="55">
        <v>90000000</v>
      </c>
      <c r="K1923" s="55"/>
      <c r="L1923" s="55">
        <f>SUM(J1923+K1923)</f>
        <v>90000000</v>
      </c>
    </row>
    <row r="1924" spans="1:12" x14ac:dyDescent="0.2">
      <c r="A1924" s="550"/>
      <c r="B1924" s="50"/>
      <c r="D1924" s="550"/>
      <c r="E1924" s="618"/>
      <c r="F1924" s="333">
        <v>399</v>
      </c>
      <c r="G1924" s="48"/>
      <c r="H1924" s="333">
        <v>481</v>
      </c>
      <c r="I1924" s="294" t="s">
        <v>721</v>
      </c>
      <c r="J1924" s="55">
        <v>30000000</v>
      </c>
      <c r="K1924" s="55"/>
      <c r="L1924" s="55">
        <f>SUM(J1924+K1924)</f>
        <v>30000000</v>
      </c>
    </row>
    <row r="1925" spans="1:12" x14ac:dyDescent="0.2">
      <c r="A1925" s="550"/>
      <c r="B1925" s="50"/>
      <c r="D1925" s="550"/>
      <c r="E1925" s="618"/>
      <c r="F1925" s="333">
        <v>400</v>
      </c>
      <c r="G1925" s="48"/>
      <c r="H1925" s="341">
        <v>481</v>
      </c>
      <c r="I1925" s="294" t="s">
        <v>571</v>
      </c>
      <c r="J1925" s="55">
        <v>5000000</v>
      </c>
      <c r="K1925" s="55"/>
      <c r="L1925" s="55">
        <f>SUM(J1925+K1925)</f>
        <v>5000000</v>
      </c>
    </row>
    <row r="1926" spans="1:12" x14ac:dyDescent="0.2">
      <c r="A1926" s="550"/>
      <c r="B1926" s="50"/>
      <c r="D1926" s="682"/>
      <c r="E1926" s="618"/>
      <c r="F1926" s="333"/>
      <c r="G1926" s="48"/>
      <c r="H1926" s="335"/>
      <c r="I1926" s="251" t="s">
        <v>599</v>
      </c>
      <c r="J1926" s="218">
        <f>SUM(J1923:J1925)</f>
        <v>125000000</v>
      </c>
      <c r="K1926" s="218"/>
      <c r="L1926" s="218">
        <f>SUM(L1923:L1925)</f>
        <v>125000000</v>
      </c>
    </row>
    <row r="1927" spans="1:12" x14ac:dyDescent="0.2">
      <c r="A1927" s="550"/>
      <c r="B1927" s="50"/>
      <c r="C1927" s="534"/>
      <c r="D1927" s="534"/>
      <c r="E1927" s="623"/>
      <c r="F1927" s="333"/>
      <c r="G1927" s="56" t="s">
        <v>37</v>
      </c>
      <c r="H1927" s="494"/>
      <c r="I1927" s="66" t="s">
        <v>38</v>
      </c>
      <c r="J1927" s="61">
        <f>SUM(J1926)</f>
        <v>125000000</v>
      </c>
      <c r="K1927" s="61"/>
      <c r="L1927" s="61">
        <f>SUM(J1927+K1927)</f>
        <v>125000000</v>
      </c>
    </row>
    <row r="1928" spans="1:12" x14ac:dyDescent="0.2">
      <c r="A1928" s="702"/>
      <c r="B1928" s="703"/>
      <c r="C1928" s="534"/>
      <c r="D1928" s="534"/>
      <c r="E1928" s="623"/>
      <c r="F1928" s="333"/>
      <c r="G1928" s="252"/>
      <c r="H1928" s="333"/>
      <c r="I1928" s="18"/>
      <c r="J1928" s="32"/>
      <c r="K1928" s="32"/>
      <c r="L1928" s="62"/>
    </row>
    <row r="1929" spans="1:12" x14ac:dyDescent="0.2">
      <c r="A1929" s="550"/>
      <c r="B1929" s="50"/>
      <c r="C1929" s="534"/>
      <c r="D1929" s="534"/>
      <c r="E1929" s="622"/>
      <c r="F1929" s="462"/>
      <c r="G1929" s="351"/>
      <c r="H1929" s="462"/>
      <c r="I1929" s="418" t="s">
        <v>412</v>
      </c>
      <c r="J1929" s="419"/>
      <c r="K1929" s="419"/>
      <c r="L1929" s="353"/>
    </row>
    <row r="1930" spans="1:12" x14ac:dyDescent="0.2">
      <c r="A1930" s="550"/>
      <c r="B1930" s="50"/>
      <c r="D1930" s="50"/>
      <c r="E1930" s="619" t="s">
        <v>465</v>
      </c>
      <c r="F1930" s="462"/>
      <c r="G1930" s="351"/>
      <c r="H1930" s="462"/>
      <c r="I1930" s="420" t="s">
        <v>466</v>
      </c>
      <c r="J1930" s="421"/>
      <c r="K1930" s="421"/>
      <c r="L1930" s="422"/>
    </row>
    <row r="1931" spans="1:12" x14ac:dyDescent="0.2">
      <c r="A1931" s="550"/>
      <c r="B1931" s="50"/>
      <c r="C1931" s="703"/>
      <c r="D1931" s="703"/>
      <c r="E1931" s="683"/>
      <c r="F1931" s="333"/>
      <c r="G1931" s="343"/>
      <c r="H1931" s="335"/>
      <c r="I1931" s="288"/>
      <c r="J1931" s="32"/>
      <c r="K1931" s="32"/>
      <c r="L1931" s="62"/>
    </row>
    <row r="1932" spans="1:12" x14ac:dyDescent="0.2">
      <c r="A1932" s="550"/>
      <c r="B1932" s="50"/>
      <c r="C1932" s="50">
        <v>810</v>
      </c>
      <c r="D1932" s="50"/>
      <c r="E1932" s="618"/>
      <c r="F1932" s="333"/>
      <c r="G1932" s="48"/>
      <c r="H1932" s="335"/>
      <c r="I1932" s="309" t="s">
        <v>47</v>
      </c>
      <c r="J1932" s="77"/>
      <c r="K1932" s="77"/>
      <c r="L1932" s="240"/>
    </row>
    <row r="1933" spans="1:12" x14ac:dyDescent="0.2">
      <c r="A1933" s="550"/>
      <c r="B1933" s="50"/>
      <c r="D1933" s="550"/>
      <c r="E1933" s="618"/>
      <c r="F1933" s="333"/>
      <c r="G1933" s="48"/>
      <c r="H1933" s="334"/>
      <c r="I1933" s="255"/>
      <c r="J1933" s="32"/>
      <c r="K1933" s="32"/>
      <c r="L1933" s="78"/>
    </row>
    <row r="1934" spans="1:12" ht="22.5" x14ac:dyDescent="0.2">
      <c r="A1934" s="550"/>
      <c r="B1934" s="50"/>
      <c r="D1934" s="550"/>
      <c r="E1934" s="618"/>
      <c r="F1934" s="333">
        <v>401</v>
      </c>
      <c r="G1934" s="48"/>
      <c r="H1934" s="334" t="s">
        <v>82</v>
      </c>
      <c r="I1934" s="294" t="s">
        <v>295</v>
      </c>
      <c r="J1934" s="65">
        <v>13000000</v>
      </c>
      <c r="K1934" s="60"/>
      <c r="L1934" s="60">
        <f>SUM(J1934+K1934)</f>
        <v>13000000</v>
      </c>
    </row>
    <row r="1935" spans="1:12" x14ac:dyDescent="0.2">
      <c r="A1935" s="550"/>
      <c r="B1935" s="50"/>
      <c r="D1935" s="550"/>
      <c r="E1935" s="618"/>
      <c r="F1935" s="333"/>
      <c r="G1935" s="342"/>
      <c r="H1935" s="333"/>
      <c r="I1935" s="251" t="s">
        <v>620</v>
      </c>
      <c r="J1935" s="57">
        <f>SUM(J1934)</f>
        <v>13000000</v>
      </c>
      <c r="K1935" s="61"/>
      <c r="L1935" s="61">
        <f>SUM(J1934:J1934)</f>
        <v>13000000</v>
      </c>
    </row>
    <row r="1936" spans="1:12" ht="15" x14ac:dyDescent="0.2">
      <c r="A1936" s="550"/>
      <c r="B1936" s="50"/>
      <c r="C1936" s="766"/>
      <c r="E1936" s="618"/>
      <c r="F1936" s="333"/>
      <c r="G1936" s="56" t="s">
        <v>37</v>
      </c>
      <c r="H1936" s="333"/>
      <c r="I1936" s="242" t="s">
        <v>38</v>
      </c>
      <c r="J1936" s="60">
        <f>SUM(J1935)</f>
        <v>13000000</v>
      </c>
      <c r="K1936" s="60"/>
      <c r="L1936" s="60">
        <f>SUM(J1936+K1936)</f>
        <v>13000000</v>
      </c>
    </row>
    <row r="1937" spans="1:12" ht="15" x14ac:dyDescent="0.2">
      <c r="A1937" s="550"/>
      <c r="B1937" s="50"/>
      <c r="C1937" s="766"/>
      <c r="E1937" s="618"/>
      <c r="F1937" s="333"/>
      <c r="G1937" s="56"/>
      <c r="H1937" s="333"/>
      <c r="I1937" s="239"/>
      <c r="J1937" s="32"/>
      <c r="K1937" s="32"/>
      <c r="L1937" s="78"/>
    </row>
    <row r="1938" spans="1:12" x14ac:dyDescent="0.2">
      <c r="A1938" s="550"/>
      <c r="B1938" s="50"/>
      <c r="C1938" s="534"/>
      <c r="D1938" s="534"/>
      <c r="E1938" s="622"/>
      <c r="F1938" s="462"/>
      <c r="G1938" s="351"/>
      <c r="H1938" s="462"/>
      <c r="I1938" s="418" t="s">
        <v>275</v>
      </c>
      <c r="J1938" s="419"/>
      <c r="K1938" s="419"/>
      <c r="L1938" s="353"/>
    </row>
    <row r="1939" spans="1:12" x14ac:dyDescent="0.2">
      <c r="A1939" s="550"/>
      <c r="B1939" s="50"/>
      <c r="D1939" s="50"/>
      <c r="E1939" s="619" t="s">
        <v>733</v>
      </c>
      <c r="F1939" s="462"/>
      <c r="G1939" s="351"/>
      <c r="H1939" s="462"/>
      <c r="I1939" s="420" t="s">
        <v>734</v>
      </c>
      <c r="J1939" s="421"/>
      <c r="K1939" s="421"/>
      <c r="L1939" s="422"/>
    </row>
    <row r="1940" spans="1:12" x14ac:dyDescent="0.2">
      <c r="A1940" s="550"/>
      <c r="B1940" s="50"/>
      <c r="C1940" s="703"/>
      <c r="D1940" s="703"/>
      <c r="E1940" s="683"/>
      <c r="F1940" s="333"/>
      <c r="G1940" s="343"/>
      <c r="H1940" s="335"/>
      <c r="I1940" s="288"/>
      <c r="J1940" s="32"/>
      <c r="K1940" s="32"/>
      <c r="L1940" s="62"/>
    </row>
    <row r="1941" spans="1:12" x14ac:dyDescent="0.2">
      <c r="A1941" s="550"/>
      <c r="B1941" s="50"/>
      <c r="C1941" s="50">
        <v>810</v>
      </c>
      <c r="D1941" s="50"/>
      <c r="E1941" s="618"/>
      <c r="F1941" s="333"/>
      <c r="G1941" s="48"/>
      <c r="H1941" s="335"/>
      <c r="I1941" s="309" t="s">
        <v>47</v>
      </c>
      <c r="J1941" s="77"/>
      <c r="K1941" s="77"/>
      <c r="L1941" s="240"/>
    </row>
    <row r="1942" spans="1:12" x14ac:dyDescent="0.2">
      <c r="A1942" s="550"/>
      <c r="B1942" s="50"/>
      <c r="D1942" s="550"/>
      <c r="E1942" s="618"/>
      <c r="F1942" s="333"/>
      <c r="G1942" s="48"/>
      <c r="H1942" s="334"/>
      <c r="I1942" s="255"/>
      <c r="J1942" s="32"/>
      <c r="K1942" s="32"/>
      <c r="L1942" s="78"/>
    </row>
    <row r="1943" spans="1:12" x14ac:dyDescent="0.2">
      <c r="A1943" s="550"/>
      <c r="B1943" s="50"/>
      <c r="D1943" s="550"/>
      <c r="E1943" s="618"/>
      <c r="F1943" s="333">
        <v>402</v>
      </c>
      <c r="G1943" s="48"/>
      <c r="H1943" s="334" t="s">
        <v>80</v>
      </c>
      <c r="I1943" s="292" t="s">
        <v>9</v>
      </c>
      <c r="J1943" s="60">
        <v>280316.44</v>
      </c>
      <c r="K1943" s="60"/>
      <c r="L1943" s="60">
        <f>SUM(J1943:K1943)</f>
        <v>280316.44</v>
      </c>
    </row>
    <row r="1944" spans="1:12" x14ac:dyDescent="0.2">
      <c r="A1944" s="550"/>
      <c r="B1944" s="50"/>
      <c r="D1944" s="550"/>
      <c r="E1944" s="618"/>
      <c r="F1944" s="333">
        <v>403</v>
      </c>
      <c r="G1944" s="48"/>
      <c r="H1944" s="334" t="s">
        <v>269</v>
      </c>
      <c r="I1944" s="292" t="s">
        <v>35</v>
      </c>
      <c r="J1944" s="60">
        <v>45000</v>
      </c>
      <c r="K1944" s="60"/>
      <c r="L1944" s="60">
        <f t="shared" ref="L1944:L1947" si="114">SUM(J1944:K1944)</f>
        <v>45000</v>
      </c>
    </row>
    <row r="1945" spans="1:12" x14ac:dyDescent="0.2">
      <c r="A1945" s="550"/>
      <c r="B1945" s="50"/>
      <c r="D1945" s="550"/>
      <c r="E1945" s="618"/>
      <c r="F1945" s="333">
        <v>404</v>
      </c>
      <c r="G1945" s="48"/>
      <c r="H1945" s="334" t="s">
        <v>570</v>
      </c>
      <c r="I1945" s="294" t="s">
        <v>21</v>
      </c>
      <c r="J1945" s="65">
        <v>148487</v>
      </c>
      <c r="K1945" s="60"/>
      <c r="L1945" s="60">
        <f t="shared" si="114"/>
        <v>148487</v>
      </c>
    </row>
    <row r="1946" spans="1:12" x14ac:dyDescent="0.2">
      <c r="A1946" s="550"/>
      <c r="B1946" s="50"/>
      <c r="D1946" s="550"/>
      <c r="E1946" s="618"/>
      <c r="F1946" s="333"/>
      <c r="G1946" s="342"/>
      <c r="H1946" s="333"/>
      <c r="I1946" s="251" t="s">
        <v>735</v>
      </c>
      <c r="J1946" s="57">
        <f>SUM(J1943:J1945)</f>
        <v>473803.44</v>
      </c>
      <c r="K1946" s="61"/>
      <c r="L1946" s="61">
        <f t="shared" si="114"/>
        <v>473803.44</v>
      </c>
    </row>
    <row r="1947" spans="1:12" ht="15" x14ac:dyDescent="0.2">
      <c r="A1947" s="550"/>
      <c r="B1947" s="50"/>
      <c r="C1947" s="766"/>
      <c r="E1947" s="618"/>
      <c r="F1947" s="333"/>
      <c r="G1947" s="56" t="s">
        <v>113</v>
      </c>
      <c r="H1947" s="333"/>
      <c r="I1947" s="292" t="s">
        <v>280</v>
      </c>
      <c r="J1947" s="60">
        <f>SUM(J1946)</f>
        <v>473803.44</v>
      </c>
      <c r="K1947" s="60"/>
      <c r="L1947" s="60">
        <f t="shared" si="114"/>
        <v>473803.44</v>
      </c>
    </row>
    <row r="1948" spans="1:12" ht="15" x14ac:dyDescent="0.2">
      <c r="A1948" s="550"/>
      <c r="B1948" s="50"/>
      <c r="C1948" s="766"/>
      <c r="E1948" s="618"/>
      <c r="F1948" s="333"/>
      <c r="G1948" s="56"/>
      <c r="H1948" s="333"/>
      <c r="I1948" s="239"/>
      <c r="J1948" s="32"/>
      <c r="K1948" s="32"/>
      <c r="L1948" s="78"/>
    </row>
    <row r="1949" spans="1:12" x14ac:dyDescent="0.2">
      <c r="A1949" s="550"/>
      <c r="B1949" s="50"/>
      <c r="E1949" s="618"/>
      <c r="F1949" s="333"/>
      <c r="G1949" s="48"/>
      <c r="H1949" s="335"/>
      <c r="I1949" s="309" t="s">
        <v>47</v>
      </c>
      <c r="J1949" s="348"/>
      <c r="K1949" s="348"/>
      <c r="L1949" s="58"/>
    </row>
    <row r="1950" spans="1:12" x14ac:dyDescent="0.2">
      <c r="B1950" s="50"/>
      <c r="D1950" s="550"/>
      <c r="E1950" s="618"/>
      <c r="F1950" s="333"/>
      <c r="G1950" s="48"/>
      <c r="H1950" s="333"/>
      <c r="I1950" s="255"/>
      <c r="J1950" s="32"/>
      <c r="K1950" s="32"/>
      <c r="L1950" s="78"/>
    </row>
    <row r="1951" spans="1:12" x14ac:dyDescent="0.2">
      <c r="B1951" s="50"/>
      <c r="D1951" s="550"/>
      <c r="E1951" s="620"/>
      <c r="F1951" s="413"/>
      <c r="G1951" s="356"/>
      <c r="H1951" s="415"/>
      <c r="I1951" s="361" t="s">
        <v>804</v>
      </c>
      <c r="J1951" s="81"/>
      <c r="K1951" s="81"/>
      <c r="L1951" s="282"/>
    </row>
    <row r="1952" spans="1:12" x14ac:dyDescent="0.2">
      <c r="A1952" s="550"/>
      <c r="B1952" s="50"/>
      <c r="D1952" s="550"/>
      <c r="E1952" s="618"/>
      <c r="F1952" s="333">
        <v>405</v>
      </c>
      <c r="G1952" s="48"/>
      <c r="H1952" s="333">
        <v>421</v>
      </c>
      <c r="I1952" s="292" t="s">
        <v>7</v>
      </c>
      <c r="J1952" s="60">
        <v>5500000</v>
      </c>
      <c r="K1952" s="60"/>
      <c r="L1952" s="60">
        <f>SUM(J1952+K1952)</f>
        <v>5500000</v>
      </c>
    </row>
    <row r="1953" spans="1:15" x14ac:dyDescent="0.2">
      <c r="A1953" s="51" t="s">
        <v>700</v>
      </c>
      <c r="B1953" s="50"/>
      <c r="C1953" s="534"/>
      <c r="D1953" s="534"/>
      <c r="E1953" s="623"/>
      <c r="F1953" s="333"/>
      <c r="G1953" s="56" t="s">
        <v>37</v>
      </c>
      <c r="H1953" s="335"/>
      <c r="I1953" s="242" t="s">
        <v>38</v>
      </c>
      <c r="J1953" s="65">
        <f>SUM(J1952)</f>
        <v>5500000</v>
      </c>
      <c r="K1953" s="61"/>
      <c r="L1953" s="60">
        <f>SUM(J1953+K1953)</f>
        <v>5500000</v>
      </c>
      <c r="M1953" s="211"/>
    </row>
    <row r="1954" spans="1:15" x14ac:dyDescent="0.2">
      <c r="B1954" s="50"/>
      <c r="C1954" s="534"/>
      <c r="D1954" s="534"/>
      <c r="E1954" s="623"/>
      <c r="F1954" s="333"/>
      <c r="G1954" s="48"/>
      <c r="H1954" s="334"/>
      <c r="I1954" s="251" t="s">
        <v>710</v>
      </c>
      <c r="J1954" s="61">
        <f>SUM(J1953)</f>
        <v>5500000</v>
      </c>
      <c r="K1954" s="61"/>
      <c r="L1954" s="61">
        <f>SUM(L1953)</f>
        <v>5500000</v>
      </c>
    </row>
    <row r="1955" spans="1:15" x14ac:dyDescent="0.2">
      <c r="B1955" s="50"/>
      <c r="C1955" s="534"/>
      <c r="D1955" s="534"/>
      <c r="E1955" s="623"/>
      <c r="F1955" s="333"/>
      <c r="G1955" s="343"/>
      <c r="H1955" s="335"/>
      <c r="I1955" s="288"/>
      <c r="J1955" s="30"/>
      <c r="K1955" s="32"/>
      <c r="L1955" s="62"/>
    </row>
    <row r="1956" spans="1:15" s="213" customFormat="1" ht="15" x14ac:dyDescent="0.25">
      <c r="A1956" s="51"/>
      <c r="B1956" s="50"/>
      <c r="C1956" s="50">
        <v>620</v>
      </c>
      <c r="D1956" s="551"/>
      <c r="E1956" s="618"/>
      <c r="F1956" s="333"/>
      <c r="G1956" s="48"/>
      <c r="H1956" s="494"/>
      <c r="I1956" s="255" t="s">
        <v>105</v>
      </c>
      <c r="J1956" s="30"/>
      <c r="K1956" s="30"/>
      <c r="L1956" s="62"/>
      <c r="M1956" s="17"/>
      <c r="N1956" s="212"/>
      <c r="O1956" s="199"/>
    </row>
    <row r="1957" spans="1:15" ht="15" x14ac:dyDescent="0.25">
      <c r="A1957" s="768"/>
      <c r="B1957" s="703"/>
      <c r="D1957" s="551"/>
      <c r="E1957" s="618"/>
      <c r="F1957" s="333"/>
      <c r="G1957" s="48"/>
      <c r="H1957" s="337"/>
      <c r="I1957" s="255"/>
      <c r="J1957" s="30"/>
      <c r="K1957" s="30"/>
      <c r="L1957" s="62"/>
    </row>
    <row r="1958" spans="1:15" ht="15" x14ac:dyDescent="0.25">
      <c r="A1958" s="389"/>
      <c r="B1958" s="459"/>
      <c r="D1958" s="550"/>
      <c r="E1958" s="619"/>
      <c r="F1958" s="462"/>
      <c r="G1958" s="351"/>
      <c r="H1958" s="495"/>
      <c r="I1958" s="418" t="s">
        <v>412</v>
      </c>
      <c r="J1958" s="419"/>
      <c r="K1958" s="517"/>
      <c r="L1958" s="353"/>
    </row>
    <row r="1959" spans="1:15" ht="15" x14ac:dyDescent="0.25">
      <c r="A1959" s="389"/>
      <c r="B1959" s="459"/>
      <c r="D1959" s="550"/>
      <c r="E1959" s="619" t="s">
        <v>465</v>
      </c>
      <c r="F1959" s="462"/>
      <c r="G1959" s="351"/>
      <c r="H1959" s="495"/>
      <c r="I1959" s="420" t="s">
        <v>466</v>
      </c>
      <c r="J1959" s="421"/>
      <c r="K1959" s="509"/>
      <c r="L1959" s="422"/>
    </row>
    <row r="1960" spans="1:15" x14ac:dyDescent="0.2">
      <c r="A1960" s="389"/>
      <c r="B1960" s="459"/>
      <c r="C1960" s="459"/>
      <c r="D1960" s="552"/>
      <c r="E1960" s="621"/>
      <c r="F1960" s="464"/>
      <c r="G1960" s="343"/>
      <c r="H1960" s="333"/>
      <c r="I1960" s="288"/>
      <c r="J1960" s="32"/>
      <c r="K1960" s="30"/>
      <c r="L1960" s="62"/>
    </row>
    <row r="1961" spans="1:15" x14ac:dyDescent="0.2">
      <c r="A1961" s="389"/>
      <c r="B1961" s="459"/>
      <c r="C1961" s="459"/>
      <c r="D1961" s="552"/>
      <c r="E1961" s="621"/>
      <c r="F1961" s="464">
        <v>406</v>
      </c>
      <c r="G1961" s="252"/>
      <c r="H1961" s="493" t="s">
        <v>46</v>
      </c>
      <c r="I1961" s="311" t="s">
        <v>656</v>
      </c>
      <c r="J1961" s="60">
        <v>6078400</v>
      </c>
      <c r="K1961" s="60"/>
      <c r="L1961" s="60">
        <f>SUM(J1961:K1961)</f>
        <v>6078400</v>
      </c>
    </row>
    <row r="1962" spans="1:15" x14ac:dyDescent="0.2">
      <c r="A1962" s="389"/>
      <c r="B1962" s="459"/>
      <c r="C1962" s="459"/>
      <c r="D1962" s="843"/>
      <c r="E1962" s="621"/>
      <c r="F1962" s="464">
        <v>407</v>
      </c>
      <c r="G1962" s="252"/>
      <c r="H1962" s="493" t="s">
        <v>82</v>
      </c>
      <c r="I1962" s="289" t="s">
        <v>658</v>
      </c>
      <c r="J1962" s="236">
        <v>177000000</v>
      </c>
      <c r="K1962" s="60"/>
      <c r="L1962" s="60">
        <f t="shared" ref="L1962:L1964" si="115">SUM(J1962:K1962)</f>
        <v>177000000</v>
      </c>
    </row>
    <row r="1963" spans="1:15" x14ac:dyDescent="0.2">
      <c r="A1963" s="768"/>
      <c r="B1963" s="703"/>
      <c r="C1963" s="703"/>
      <c r="D1963" s="682"/>
      <c r="E1963" s="683"/>
      <c r="F1963" s="464"/>
      <c r="G1963" s="56" t="s">
        <v>37</v>
      </c>
      <c r="H1963" s="335"/>
      <c r="I1963" s="242" t="s">
        <v>38</v>
      </c>
      <c r="J1963" s="60">
        <f>SUM(J1961:J1962)</f>
        <v>183078400</v>
      </c>
      <c r="K1963" s="61"/>
      <c r="L1963" s="60">
        <f t="shared" si="115"/>
        <v>183078400</v>
      </c>
    </row>
    <row r="1964" spans="1:15" x14ac:dyDescent="0.2">
      <c r="B1964" s="50"/>
      <c r="D1964" s="551"/>
      <c r="E1964" s="618"/>
      <c r="F1964" s="464"/>
      <c r="G1964" s="252"/>
      <c r="H1964" s="493"/>
      <c r="I1964" s="251" t="s">
        <v>620</v>
      </c>
      <c r="J1964" s="61">
        <f>SUM(J1963)</f>
        <v>183078400</v>
      </c>
      <c r="K1964" s="61"/>
      <c r="L1964" s="61">
        <f t="shared" si="115"/>
        <v>183078400</v>
      </c>
    </row>
    <row r="1965" spans="1:15" x14ac:dyDescent="0.2">
      <c r="A1965" s="389"/>
      <c r="B1965" s="459"/>
      <c r="C1965" s="459"/>
      <c r="D1965" s="552"/>
      <c r="E1965" s="621"/>
      <c r="F1965" s="465"/>
      <c r="G1965" s="252"/>
      <c r="H1965" s="493"/>
      <c r="I1965" s="18"/>
      <c r="J1965" s="30"/>
      <c r="K1965" s="32"/>
      <c r="L1965" s="62"/>
    </row>
    <row r="1966" spans="1:15" x14ac:dyDescent="0.2">
      <c r="A1966" s="389"/>
      <c r="B1966" s="459"/>
      <c r="C1966" s="459"/>
      <c r="D1966" s="843"/>
      <c r="E1966" s="621"/>
      <c r="F1966" s="333"/>
      <c r="G1966" s="48"/>
      <c r="H1966" s="502"/>
      <c r="I1966" s="309" t="s">
        <v>105</v>
      </c>
      <c r="J1966" s="348"/>
      <c r="K1966" s="348"/>
      <c r="L1966" s="58"/>
    </row>
    <row r="1967" spans="1:15" ht="15" x14ac:dyDescent="0.25">
      <c r="A1967" s="389"/>
      <c r="B1967" s="459"/>
      <c r="C1967" s="459"/>
      <c r="D1967" s="843"/>
      <c r="E1967" s="621"/>
      <c r="F1967" s="333"/>
      <c r="G1967" s="252"/>
      <c r="H1967" s="337"/>
      <c r="I1967" s="18"/>
      <c r="J1967" s="30"/>
      <c r="K1967" s="32"/>
      <c r="L1967" s="62"/>
    </row>
    <row r="1968" spans="1:15" ht="33.75" x14ac:dyDescent="0.2">
      <c r="A1968" s="389"/>
      <c r="B1968" s="459"/>
      <c r="C1968" s="459"/>
      <c r="D1968" s="843"/>
      <c r="E1968" s="620" t="s">
        <v>240</v>
      </c>
      <c r="F1968" s="413"/>
      <c r="G1968" s="518"/>
      <c r="H1968" s="413"/>
      <c r="I1968" s="519" t="s">
        <v>803</v>
      </c>
      <c r="J1968" s="406"/>
      <c r="K1968" s="407"/>
      <c r="L1968" s="408"/>
    </row>
    <row r="1969" spans="1:12" x14ac:dyDescent="0.2">
      <c r="A1969" s="389"/>
      <c r="B1969" s="459"/>
      <c r="C1969" s="459"/>
      <c r="D1969" s="843"/>
      <c r="E1969" s="621"/>
      <c r="F1969" s="333">
        <v>408</v>
      </c>
      <c r="G1969" s="48"/>
      <c r="H1969" s="493" t="s">
        <v>270</v>
      </c>
      <c r="I1969" s="292" t="s">
        <v>20</v>
      </c>
      <c r="J1969" s="55">
        <v>30001000</v>
      </c>
      <c r="K1969" s="366"/>
      <c r="L1969" s="55">
        <f>SUM(J1969+K1969)</f>
        <v>30001000</v>
      </c>
    </row>
    <row r="1970" spans="1:12" x14ac:dyDescent="0.2">
      <c r="A1970" s="389"/>
      <c r="B1970" s="459"/>
      <c r="C1970" s="459"/>
      <c r="D1970" s="843"/>
      <c r="E1970" s="621"/>
      <c r="F1970" s="333"/>
      <c r="G1970" s="56" t="s">
        <v>37</v>
      </c>
      <c r="H1970" s="334"/>
      <c r="I1970" s="242" t="s">
        <v>38</v>
      </c>
      <c r="J1970" s="55">
        <f>SUM(J1972-J1971)</f>
        <v>30000000</v>
      </c>
      <c r="K1970" s="366"/>
      <c r="L1970" s="55">
        <f>SUM(J1970+K1970)</f>
        <v>30000000</v>
      </c>
    </row>
    <row r="1971" spans="1:12" x14ac:dyDescent="0.2">
      <c r="A1971" s="389"/>
      <c r="B1971" s="459"/>
      <c r="C1971" s="459"/>
      <c r="D1971" s="552"/>
      <c r="E1971" s="621"/>
      <c r="F1971" s="333"/>
      <c r="G1971" s="48" t="s">
        <v>113</v>
      </c>
      <c r="H1971" s="333"/>
      <c r="I1971" s="292" t="s">
        <v>280</v>
      </c>
      <c r="J1971" s="55">
        <v>1000</v>
      </c>
      <c r="K1971" s="366"/>
      <c r="L1971" s="55">
        <f>SUM(J1971+K1971)</f>
        <v>1000</v>
      </c>
    </row>
    <row r="1972" spans="1:12" x14ac:dyDescent="0.2">
      <c r="A1972" s="389"/>
      <c r="B1972" s="459"/>
      <c r="C1972" s="459"/>
      <c r="D1972" s="552"/>
      <c r="E1972" s="621"/>
      <c r="F1972" s="464"/>
      <c r="G1972" s="48"/>
      <c r="H1972" s="335"/>
      <c r="I1972" s="329" t="s">
        <v>710</v>
      </c>
      <c r="J1972" s="218">
        <f>SUM(J1969)</f>
        <v>30001000</v>
      </c>
      <c r="K1972" s="366"/>
      <c r="L1972" s="61">
        <f>SUM(J1972:K1972)</f>
        <v>30001000</v>
      </c>
    </row>
    <row r="1973" spans="1:12" x14ac:dyDescent="0.2">
      <c r="A1973" s="389"/>
      <c r="B1973" s="459"/>
      <c r="C1973" s="459"/>
      <c r="D1973" s="552"/>
      <c r="E1973" s="621"/>
      <c r="F1973" s="333"/>
      <c r="G1973" s="252"/>
      <c r="H1973" s="333"/>
      <c r="I1973" s="18"/>
      <c r="J1973" s="30"/>
      <c r="K1973" s="32"/>
      <c r="L1973" s="62"/>
    </row>
    <row r="1974" spans="1:12" ht="33.75" x14ac:dyDescent="0.2">
      <c r="A1974" s="389"/>
      <c r="B1974" s="459"/>
      <c r="C1974" s="459"/>
      <c r="D1974" s="552"/>
      <c r="E1974" s="620" t="s">
        <v>240</v>
      </c>
      <c r="F1974" s="413"/>
      <c r="G1974" s="356"/>
      <c r="H1974" s="490"/>
      <c r="I1974" s="423" t="s">
        <v>750</v>
      </c>
      <c r="J1974" s="163"/>
      <c r="K1974" s="348"/>
      <c r="L1974" s="58"/>
    </row>
    <row r="1975" spans="1:12" x14ac:dyDescent="0.2">
      <c r="B1975" s="50"/>
      <c r="D1975" s="550"/>
      <c r="E1975" s="618"/>
      <c r="F1975" s="333">
        <v>409</v>
      </c>
      <c r="G1975" s="48"/>
      <c r="H1975" s="334" t="s">
        <v>46</v>
      </c>
      <c r="I1975" s="242" t="s">
        <v>10</v>
      </c>
      <c r="J1975" s="65">
        <v>600000</v>
      </c>
      <c r="K1975" s="61"/>
      <c r="L1975" s="60">
        <f>SUM(J1975+K1975)</f>
        <v>600000</v>
      </c>
    </row>
    <row r="1976" spans="1:12" ht="15" x14ac:dyDescent="0.25">
      <c r="B1976" s="50"/>
      <c r="D1976" s="550"/>
      <c r="E1976" s="618"/>
      <c r="F1976" s="333"/>
      <c r="G1976" s="56" t="s">
        <v>37</v>
      </c>
      <c r="H1976" s="337"/>
      <c r="I1976" s="242" t="s">
        <v>38</v>
      </c>
      <c r="J1976" s="65">
        <f>SUM(J1975)</f>
        <v>600000</v>
      </c>
      <c r="K1976" s="61"/>
      <c r="L1976" s="60">
        <f>SUM(J1976+K1976)</f>
        <v>600000</v>
      </c>
    </row>
    <row r="1977" spans="1:12" ht="15" x14ac:dyDescent="0.25">
      <c r="B1977" s="50"/>
      <c r="D1977" s="550"/>
      <c r="E1977" s="618"/>
      <c r="F1977" s="333"/>
      <c r="G1977" s="48"/>
      <c r="H1977" s="337"/>
      <c r="I1977" s="251" t="s">
        <v>710</v>
      </c>
      <c r="J1977" s="57">
        <f>SUM(J1976)</f>
        <v>600000</v>
      </c>
      <c r="K1977" s="61"/>
      <c r="L1977" s="61">
        <f>SUM(L1976)</f>
        <v>600000</v>
      </c>
    </row>
    <row r="1978" spans="1:12" ht="15" x14ac:dyDescent="0.25">
      <c r="B1978" s="50"/>
      <c r="D1978" s="550"/>
      <c r="E1978" s="618"/>
      <c r="F1978" s="333"/>
      <c r="G1978" s="48"/>
      <c r="H1978" s="337"/>
      <c r="I1978" s="215"/>
      <c r="J1978" s="409"/>
      <c r="K1978" s="30"/>
      <c r="L1978" s="62"/>
    </row>
    <row r="1979" spans="1:12" ht="15" x14ac:dyDescent="0.25">
      <c r="B1979" s="50"/>
      <c r="D1979" s="550"/>
      <c r="E1979" s="620" t="s">
        <v>240</v>
      </c>
      <c r="F1979" s="413"/>
      <c r="G1979" s="356"/>
      <c r="H1979" s="492"/>
      <c r="I1979" s="423" t="s">
        <v>749</v>
      </c>
      <c r="J1979" s="163"/>
      <c r="K1979" s="348"/>
      <c r="L1979" s="58"/>
    </row>
    <row r="1980" spans="1:12" x14ac:dyDescent="0.2">
      <c r="B1980" s="50"/>
      <c r="D1980" s="550"/>
      <c r="E1980" s="618"/>
      <c r="F1980" s="941" t="s">
        <v>972</v>
      </c>
      <c r="G1980" s="942"/>
      <c r="H1980" s="943" t="s">
        <v>46</v>
      </c>
      <c r="I1980" s="958" t="s">
        <v>10</v>
      </c>
      <c r="J1980" s="968">
        <v>400000</v>
      </c>
      <c r="K1980" s="969"/>
      <c r="L1980" s="947">
        <f>SUM(J1980:K1980)</f>
        <v>400000</v>
      </c>
    </row>
    <row r="1981" spans="1:12" x14ac:dyDescent="0.2">
      <c r="B1981" s="50"/>
      <c r="D1981" s="550"/>
      <c r="E1981" s="618"/>
      <c r="F1981" s="333">
        <v>410</v>
      </c>
      <c r="G1981" s="48"/>
      <c r="H1981" s="333">
        <v>511</v>
      </c>
      <c r="I1981" s="242" t="s">
        <v>20</v>
      </c>
      <c r="J1981" s="65">
        <v>10201000</v>
      </c>
      <c r="K1981" s="61"/>
      <c r="L1981" s="60">
        <f>SUM(J1981:K1981)</f>
        <v>10201000</v>
      </c>
    </row>
    <row r="1982" spans="1:12" x14ac:dyDescent="0.2">
      <c r="B1982" s="50"/>
      <c r="D1982" s="550"/>
      <c r="E1982" s="618"/>
      <c r="F1982" s="333">
        <v>411</v>
      </c>
      <c r="G1982" s="48"/>
      <c r="H1982" s="333">
        <v>541</v>
      </c>
      <c r="I1982" s="242" t="s">
        <v>25</v>
      </c>
      <c r="J1982" s="65">
        <v>2500000</v>
      </c>
      <c r="K1982" s="61"/>
      <c r="L1982" s="60">
        <f t="shared" ref="L1982:L1984" si="116">SUM(J1982:K1982)</f>
        <v>2500000</v>
      </c>
    </row>
    <row r="1983" spans="1:12" x14ac:dyDescent="0.2">
      <c r="B1983" s="50"/>
      <c r="D1983" s="550"/>
      <c r="E1983" s="618"/>
      <c r="F1983" s="333"/>
      <c r="G1983" s="56" t="s">
        <v>37</v>
      </c>
      <c r="H1983" s="333"/>
      <c r="I1983" s="242" t="s">
        <v>38</v>
      </c>
      <c r="J1983" s="65">
        <f>SUM(J1985-J1984)</f>
        <v>13100000</v>
      </c>
      <c r="K1983" s="61"/>
      <c r="L1983" s="60">
        <f t="shared" si="116"/>
        <v>13100000</v>
      </c>
    </row>
    <row r="1984" spans="1:12" x14ac:dyDescent="0.2">
      <c r="B1984" s="50"/>
      <c r="D1984" s="550"/>
      <c r="E1984" s="618"/>
      <c r="F1984" s="333"/>
      <c r="G1984" s="56" t="s">
        <v>113</v>
      </c>
      <c r="H1984" s="334"/>
      <c r="I1984" s="242" t="s">
        <v>418</v>
      </c>
      <c r="J1984" s="65">
        <v>1000</v>
      </c>
      <c r="K1984" s="61"/>
      <c r="L1984" s="60">
        <f t="shared" si="116"/>
        <v>1000</v>
      </c>
    </row>
    <row r="1985" spans="2:12" ht="15" x14ac:dyDescent="0.25">
      <c r="B1985" s="50"/>
      <c r="D1985" s="550"/>
      <c r="E1985" s="618"/>
      <c r="F1985" s="333"/>
      <c r="G1985" s="48"/>
      <c r="H1985" s="337"/>
      <c r="I1985" s="251" t="s">
        <v>710</v>
      </c>
      <c r="J1985" s="57">
        <f>SUM(J1980:J1982)</f>
        <v>13101000</v>
      </c>
      <c r="K1985" s="61"/>
      <c r="L1985" s="61">
        <f>SUM(J1985:K1985)</f>
        <v>13101000</v>
      </c>
    </row>
    <row r="1986" spans="2:12" x14ac:dyDescent="0.2">
      <c r="B1986" s="50"/>
      <c r="D1986" s="550"/>
      <c r="E1986" s="618"/>
      <c r="F1986" s="333"/>
      <c r="G1986" s="48"/>
      <c r="H1986" s="334"/>
      <c r="I1986" s="239"/>
      <c r="J1986" s="388"/>
      <c r="K1986" s="30"/>
      <c r="L1986" s="62"/>
    </row>
    <row r="1987" spans="2:12" ht="22.5" x14ac:dyDescent="0.2">
      <c r="B1987" s="50"/>
      <c r="D1987" s="550"/>
      <c r="E1987" s="620" t="s">
        <v>240</v>
      </c>
      <c r="F1987" s="413"/>
      <c r="G1987" s="356"/>
      <c r="H1987" s="413"/>
      <c r="I1987" s="423" t="s">
        <v>748</v>
      </c>
      <c r="J1987" s="163"/>
      <c r="K1987" s="348"/>
      <c r="L1987" s="58"/>
    </row>
    <row r="1988" spans="2:12" x14ac:dyDescent="0.2">
      <c r="B1988" s="50"/>
      <c r="D1988" s="550"/>
      <c r="E1988" s="618"/>
      <c r="F1988" s="333">
        <v>412</v>
      </c>
      <c r="G1988" s="48"/>
      <c r="H1988" s="333">
        <v>511</v>
      </c>
      <c r="I1988" s="242" t="s">
        <v>20</v>
      </c>
      <c r="J1988" s="65">
        <v>600000</v>
      </c>
      <c r="K1988" s="61"/>
      <c r="L1988" s="60">
        <f>SUM(J1988+K1988)</f>
        <v>600000</v>
      </c>
    </row>
    <row r="1989" spans="2:12" x14ac:dyDescent="0.2">
      <c r="B1989" s="50"/>
      <c r="D1989" s="550"/>
      <c r="E1989" s="618"/>
      <c r="F1989" s="333"/>
      <c r="G1989" s="56" t="s">
        <v>37</v>
      </c>
      <c r="H1989" s="334"/>
      <c r="I1989" s="242" t="s">
        <v>38</v>
      </c>
      <c r="J1989" s="65">
        <f>SUM(J1988)</f>
        <v>600000</v>
      </c>
      <c r="K1989" s="61"/>
      <c r="L1989" s="60">
        <f>SUM(J1988:K1988)</f>
        <v>600000</v>
      </c>
    </row>
    <row r="1990" spans="2:12" ht="15" x14ac:dyDescent="0.25">
      <c r="B1990" s="50"/>
      <c r="D1990" s="550"/>
      <c r="E1990" s="618"/>
      <c r="F1990" s="333"/>
      <c r="G1990" s="48"/>
      <c r="H1990" s="337"/>
      <c r="I1990" s="251" t="s">
        <v>710</v>
      </c>
      <c r="J1990" s="57">
        <f>SUM(J1989:J1989)</f>
        <v>600000</v>
      </c>
      <c r="K1990" s="61"/>
      <c r="L1990" s="61">
        <f>SUM(L1989:L1989)</f>
        <v>600000</v>
      </c>
    </row>
    <row r="1991" spans="2:12" x14ac:dyDescent="0.2">
      <c r="B1991" s="50"/>
      <c r="D1991" s="550"/>
      <c r="E1991" s="618"/>
      <c r="F1991" s="333"/>
      <c r="G1991" s="48"/>
      <c r="H1991" s="334"/>
      <c r="I1991" s="239"/>
      <c r="J1991" s="32"/>
      <c r="K1991" s="30"/>
      <c r="L1991" s="62"/>
    </row>
    <row r="1992" spans="2:12" ht="22.5" x14ac:dyDescent="0.2">
      <c r="B1992" s="50"/>
      <c r="D1992" s="550"/>
      <c r="E1992" s="620" t="s">
        <v>240</v>
      </c>
      <c r="F1992" s="413"/>
      <c r="G1992" s="356"/>
      <c r="H1992" s="415"/>
      <c r="I1992" s="361" t="s">
        <v>906</v>
      </c>
      <c r="J1992" s="128"/>
      <c r="K1992" s="81"/>
      <c r="L1992" s="282"/>
    </row>
    <row r="1993" spans="2:12" x14ac:dyDescent="0.2">
      <c r="B1993" s="50"/>
      <c r="D1993" s="550"/>
      <c r="E1993" s="618"/>
      <c r="F1993" s="333">
        <v>413</v>
      </c>
      <c r="G1993" s="48"/>
      <c r="H1993" s="333">
        <v>511</v>
      </c>
      <c r="I1993" s="242" t="s">
        <v>20</v>
      </c>
      <c r="J1993" s="65">
        <v>2000000</v>
      </c>
      <c r="K1993" s="61"/>
      <c r="L1993" s="60">
        <f>SUM(J1993:K1993)</f>
        <v>2000000</v>
      </c>
    </row>
    <row r="1994" spans="2:12" x14ac:dyDescent="0.2">
      <c r="B1994" s="50"/>
      <c r="D1994" s="550"/>
      <c r="E1994" s="618"/>
      <c r="F1994" s="333"/>
      <c r="G1994" s="56" t="s">
        <v>37</v>
      </c>
      <c r="H1994" s="334"/>
      <c r="I1994" s="242" t="s">
        <v>38</v>
      </c>
      <c r="J1994" s="65">
        <f>SUM(J1993:J1993)</f>
        <v>2000000</v>
      </c>
      <c r="K1994" s="61"/>
      <c r="L1994" s="60">
        <f>SUM(L1993:L1993)</f>
        <v>2000000</v>
      </c>
    </row>
    <row r="1995" spans="2:12" ht="15" x14ac:dyDescent="0.25">
      <c r="B1995" s="50"/>
      <c r="D1995" s="550"/>
      <c r="E1995" s="618"/>
      <c r="F1995" s="333"/>
      <c r="G1995" s="48"/>
      <c r="H1995" s="337"/>
      <c r="I1995" s="251" t="s">
        <v>710</v>
      </c>
      <c r="J1995" s="57">
        <f>SUM(J1994:J1994)</f>
        <v>2000000</v>
      </c>
      <c r="K1995" s="61"/>
      <c r="L1995" s="61">
        <f>SUM(L1994:L1994)</f>
        <v>2000000</v>
      </c>
    </row>
    <row r="1996" spans="2:12" x14ac:dyDescent="0.2">
      <c r="B1996" s="50"/>
      <c r="D1996" s="550"/>
      <c r="E1996" s="618"/>
      <c r="F1996" s="333"/>
      <c r="G1996" s="48"/>
      <c r="H1996" s="334"/>
      <c r="I1996" s="291"/>
      <c r="J1996" s="246"/>
      <c r="K1996" s="30"/>
      <c r="L1996" s="62"/>
    </row>
    <row r="1997" spans="2:12" x14ac:dyDescent="0.2">
      <c r="B1997" s="50"/>
      <c r="D1997" s="550"/>
      <c r="E1997" s="620" t="s">
        <v>240</v>
      </c>
      <c r="F1997" s="413"/>
      <c r="G1997" s="356"/>
      <c r="H1997" s="415"/>
      <c r="I1997" s="361" t="s">
        <v>747</v>
      </c>
      <c r="J1997" s="128"/>
      <c r="K1997" s="81"/>
      <c r="L1997" s="282"/>
    </row>
    <row r="1998" spans="2:12" x14ac:dyDescent="0.2">
      <c r="B1998" s="50"/>
      <c r="D1998" s="550"/>
      <c r="E1998" s="618"/>
      <c r="F1998" s="333">
        <v>414</v>
      </c>
      <c r="G1998" s="48"/>
      <c r="H1998" s="333">
        <v>511</v>
      </c>
      <c r="I1998" s="242" t="s">
        <v>20</v>
      </c>
      <c r="J1998" s="65">
        <v>4584000</v>
      </c>
      <c r="K1998" s="61"/>
      <c r="L1998" s="60">
        <f>SUM(J1998:K1998)</f>
        <v>4584000</v>
      </c>
    </row>
    <row r="1999" spans="2:12" x14ac:dyDescent="0.2">
      <c r="B1999" s="50"/>
      <c r="D1999" s="550"/>
      <c r="E1999" s="618"/>
      <c r="F1999" s="333"/>
      <c r="G1999" s="56" t="s">
        <v>37</v>
      </c>
      <c r="H1999" s="334"/>
      <c r="I1999" s="242" t="s">
        <v>38</v>
      </c>
      <c r="J1999" s="65">
        <f>SUM(J1998:J1998)</f>
        <v>4584000</v>
      </c>
      <c r="K1999" s="61"/>
      <c r="L1999" s="60">
        <f>SUM(L1998:L1998)</f>
        <v>4584000</v>
      </c>
    </row>
    <row r="2000" spans="2:12" ht="15" x14ac:dyDescent="0.25">
      <c r="B2000" s="50"/>
      <c r="D2000" s="550"/>
      <c r="E2000" s="618"/>
      <c r="F2000" s="333"/>
      <c r="G2000" s="48"/>
      <c r="H2000" s="337"/>
      <c r="I2000" s="251" t="s">
        <v>710</v>
      </c>
      <c r="J2000" s="57">
        <f>SUM(J1999:J1999)</f>
        <v>4584000</v>
      </c>
      <c r="K2000" s="61"/>
      <c r="L2000" s="61">
        <f>SUM(L1999:L1999)</f>
        <v>4584000</v>
      </c>
    </row>
    <row r="2001" spans="2:12" x14ac:dyDescent="0.2">
      <c r="B2001" s="50"/>
      <c r="D2001" s="550"/>
      <c r="E2001" s="618"/>
      <c r="F2001" s="333"/>
      <c r="G2001" s="48"/>
      <c r="H2001" s="334"/>
      <c r="I2001" s="26"/>
      <c r="J2001" s="246"/>
      <c r="K2001" s="30"/>
      <c r="L2001" s="62"/>
    </row>
    <row r="2002" spans="2:12" ht="22.5" x14ac:dyDescent="0.2">
      <c r="B2002" s="50"/>
      <c r="D2002" s="550"/>
      <c r="E2002" s="620" t="s">
        <v>240</v>
      </c>
      <c r="F2002" s="413"/>
      <c r="G2002" s="356"/>
      <c r="H2002" s="415"/>
      <c r="I2002" s="423" t="s">
        <v>802</v>
      </c>
      <c r="J2002" s="77"/>
      <c r="K2002" s="348"/>
      <c r="L2002" s="58"/>
    </row>
    <row r="2003" spans="2:12" x14ac:dyDescent="0.2">
      <c r="B2003" s="50"/>
      <c r="D2003" s="550"/>
      <c r="E2003" s="618"/>
      <c r="F2003" s="333">
        <v>415</v>
      </c>
      <c r="G2003" s="48"/>
      <c r="H2003" s="333">
        <v>511</v>
      </c>
      <c r="I2003" s="242" t="s">
        <v>20</v>
      </c>
      <c r="J2003" s="65">
        <v>1700000</v>
      </c>
      <c r="K2003" s="61"/>
      <c r="L2003" s="60">
        <f>SUM(J2003+K2003)</f>
        <v>1700000</v>
      </c>
    </row>
    <row r="2004" spans="2:12" x14ac:dyDescent="0.2">
      <c r="B2004" s="50"/>
      <c r="D2004" s="550"/>
      <c r="E2004" s="618"/>
      <c r="F2004" s="333"/>
      <c r="G2004" s="56" t="s">
        <v>37</v>
      </c>
      <c r="H2004" s="333"/>
      <c r="I2004" s="242" t="s">
        <v>38</v>
      </c>
      <c r="J2004" s="65">
        <f>SUM(J2003)</f>
        <v>1700000</v>
      </c>
      <c r="K2004" s="61"/>
      <c r="L2004" s="60">
        <f>SUM(J2003:K2003)</f>
        <v>1700000</v>
      </c>
    </row>
    <row r="2005" spans="2:12" x14ac:dyDescent="0.2">
      <c r="B2005" s="50"/>
      <c r="D2005" s="550"/>
      <c r="E2005" s="618"/>
      <c r="F2005" s="333"/>
      <c r="G2005" s="48"/>
      <c r="H2005" s="334"/>
      <c r="I2005" s="251" t="s">
        <v>710</v>
      </c>
      <c r="J2005" s="57">
        <f>SUM(J2004:J2004)</f>
        <v>1700000</v>
      </c>
      <c r="K2005" s="61"/>
      <c r="L2005" s="61">
        <f>SUM(L2004:L2004)</f>
        <v>1700000</v>
      </c>
    </row>
    <row r="2006" spans="2:12" x14ac:dyDescent="0.2">
      <c r="B2006" s="50"/>
      <c r="D2006" s="550"/>
      <c r="E2006" s="618"/>
      <c r="F2006" s="333"/>
      <c r="G2006" s="48"/>
      <c r="H2006" s="335"/>
      <c r="I2006" s="260"/>
      <c r="J2006" s="283"/>
      <c r="K2006" s="348"/>
      <c r="L2006" s="58"/>
    </row>
    <row r="2007" spans="2:12" ht="22.5" x14ac:dyDescent="0.2">
      <c r="B2007" s="50"/>
      <c r="D2007" s="550"/>
      <c r="E2007" s="620" t="s">
        <v>240</v>
      </c>
      <c r="F2007" s="413"/>
      <c r="G2007" s="356"/>
      <c r="H2007" s="415"/>
      <c r="I2007" s="428" t="s">
        <v>746</v>
      </c>
      <c r="J2007" s="77"/>
      <c r="K2007" s="348"/>
      <c r="L2007" s="58"/>
    </row>
    <row r="2008" spans="2:12" x14ac:dyDescent="0.2">
      <c r="B2008" s="50"/>
      <c r="D2008" s="550"/>
      <c r="E2008" s="618"/>
      <c r="F2008" s="333">
        <v>416</v>
      </c>
      <c r="G2008" s="48"/>
      <c r="H2008" s="493" t="s">
        <v>270</v>
      </c>
      <c r="I2008" s="242" t="s">
        <v>20</v>
      </c>
      <c r="J2008" s="60">
        <v>14280000</v>
      </c>
      <c r="K2008" s="61"/>
      <c r="L2008" s="60">
        <f>SUM(J2008:K2008)</f>
        <v>14280000</v>
      </c>
    </row>
    <row r="2009" spans="2:12" x14ac:dyDescent="0.2">
      <c r="B2009" s="50"/>
      <c r="D2009" s="550"/>
      <c r="E2009" s="618"/>
      <c r="F2009" s="333">
        <v>417</v>
      </c>
      <c r="G2009" s="48"/>
      <c r="H2009" s="333">
        <v>512</v>
      </c>
      <c r="I2009" s="242" t="s">
        <v>21</v>
      </c>
      <c r="J2009" s="65">
        <v>1000</v>
      </c>
      <c r="K2009" s="61"/>
      <c r="L2009" s="60">
        <f>SUM(J2009+K2009)</f>
        <v>1000</v>
      </c>
    </row>
    <row r="2010" spans="2:12" x14ac:dyDescent="0.2">
      <c r="B2010" s="50"/>
      <c r="D2010" s="550"/>
      <c r="E2010" s="618"/>
      <c r="F2010" s="333"/>
      <c r="G2010" s="56" t="s">
        <v>37</v>
      </c>
      <c r="H2010" s="333"/>
      <c r="I2010" s="242" t="s">
        <v>38</v>
      </c>
      <c r="J2010" s="65">
        <f>SUM(J2008:J2009)</f>
        <v>14281000</v>
      </c>
      <c r="K2010" s="61"/>
      <c r="L2010" s="60">
        <f>SUM(J2010:K2010)</f>
        <v>14281000</v>
      </c>
    </row>
    <row r="2011" spans="2:12" x14ac:dyDescent="0.2">
      <c r="B2011" s="50"/>
      <c r="D2011" s="550"/>
      <c r="E2011" s="618"/>
      <c r="F2011" s="333"/>
      <c r="G2011" s="48"/>
      <c r="H2011" s="334"/>
      <c r="I2011" s="251" t="s">
        <v>710</v>
      </c>
      <c r="J2011" s="57">
        <f>SUM(J2010:J2010)</f>
        <v>14281000</v>
      </c>
      <c r="K2011" s="61"/>
      <c r="L2011" s="61">
        <f>SUM(L2010:L2010)</f>
        <v>14281000</v>
      </c>
    </row>
    <row r="2012" spans="2:12" x14ac:dyDescent="0.2">
      <c r="B2012" s="50"/>
      <c r="D2012" s="550"/>
      <c r="E2012" s="618"/>
      <c r="F2012" s="333"/>
      <c r="G2012" s="48"/>
      <c r="H2012" s="335"/>
      <c r="I2012" s="18"/>
      <c r="J2012" s="246"/>
      <c r="K2012" s="30"/>
      <c r="L2012" s="62"/>
    </row>
    <row r="2013" spans="2:12" ht="22.5" x14ac:dyDescent="0.2">
      <c r="B2013" s="50"/>
      <c r="D2013" s="550"/>
      <c r="E2013" s="620" t="s">
        <v>240</v>
      </c>
      <c r="F2013" s="413"/>
      <c r="G2013" s="356"/>
      <c r="H2013" s="484"/>
      <c r="I2013" s="423" t="s">
        <v>801</v>
      </c>
      <c r="J2013" s="77"/>
      <c r="K2013" s="348"/>
      <c r="L2013" s="58"/>
    </row>
    <row r="2014" spans="2:12" x14ac:dyDescent="0.2">
      <c r="B2014" s="50"/>
      <c r="D2014" s="550"/>
      <c r="E2014" s="618"/>
      <c r="F2014" s="333">
        <v>418</v>
      </c>
      <c r="G2014" s="48"/>
      <c r="H2014" s="334" t="s">
        <v>270</v>
      </c>
      <c r="I2014" s="242" t="s">
        <v>20</v>
      </c>
      <c r="J2014" s="60">
        <v>12852000</v>
      </c>
      <c r="K2014" s="61"/>
      <c r="L2014" s="60">
        <f>SUM(J2014:K2014)</f>
        <v>12852000</v>
      </c>
    </row>
    <row r="2015" spans="2:12" x14ac:dyDescent="0.2">
      <c r="B2015" s="50"/>
      <c r="D2015" s="550"/>
      <c r="E2015" s="618"/>
      <c r="F2015" s="333">
        <v>419</v>
      </c>
      <c r="G2015" s="48"/>
      <c r="H2015" s="334" t="s">
        <v>570</v>
      </c>
      <c r="I2015" s="242" t="s">
        <v>21</v>
      </c>
      <c r="J2015" s="65">
        <v>1000</v>
      </c>
      <c r="K2015" s="61"/>
      <c r="L2015" s="60">
        <f>SUM(J2015+K2015)</f>
        <v>1000</v>
      </c>
    </row>
    <row r="2016" spans="2:12" x14ac:dyDescent="0.2">
      <c r="B2016" s="50"/>
      <c r="D2016" s="550"/>
      <c r="E2016" s="618"/>
      <c r="F2016" s="333"/>
      <c r="G2016" s="56" t="s">
        <v>37</v>
      </c>
      <c r="H2016" s="334"/>
      <c r="I2016" s="242" t="s">
        <v>38</v>
      </c>
      <c r="J2016" s="65">
        <f>SUM(J2018-J2017)</f>
        <v>853000</v>
      </c>
      <c r="K2016" s="61"/>
      <c r="L2016" s="60">
        <f>SUM(J2016:K2016)</f>
        <v>853000</v>
      </c>
    </row>
    <row r="2017" spans="2:14" x14ac:dyDescent="0.2">
      <c r="B2017" s="50"/>
      <c r="D2017" s="550"/>
      <c r="E2017" s="618"/>
      <c r="F2017" s="333"/>
      <c r="G2017" s="56" t="s">
        <v>113</v>
      </c>
      <c r="H2017" s="334"/>
      <c r="I2017" s="242" t="s">
        <v>280</v>
      </c>
      <c r="J2017" s="65">
        <v>12000000</v>
      </c>
      <c r="K2017" s="61"/>
      <c r="L2017" s="60">
        <f>SUM(J2017:K2017)</f>
        <v>12000000</v>
      </c>
    </row>
    <row r="2018" spans="2:14" ht="15" x14ac:dyDescent="0.25">
      <c r="B2018" s="50"/>
      <c r="D2018" s="550"/>
      <c r="E2018" s="618"/>
      <c r="F2018" s="333"/>
      <c r="G2018" s="48"/>
      <c r="H2018" s="337"/>
      <c r="I2018" s="251" t="s">
        <v>710</v>
      </c>
      <c r="J2018" s="57">
        <f>SUM(J2014:J2015)</f>
        <v>12853000</v>
      </c>
      <c r="K2018" s="61"/>
      <c r="L2018" s="61">
        <f>SUM(J2018:K2018)</f>
        <v>12853000</v>
      </c>
    </row>
    <row r="2019" spans="2:14" ht="15" x14ac:dyDescent="0.25">
      <c r="B2019" s="50"/>
      <c r="D2019" s="550"/>
      <c r="E2019" s="618"/>
      <c r="F2019" s="333"/>
      <c r="G2019" s="48"/>
      <c r="H2019" s="337"/>
      <c r="I2019" s="26"/>
      <c r="J2019" s="246"/>
      <c r="K2019" s="30"/>
      <c r="L2019" s="62"/>
    </row>
    <row r="2020" spans="2:14" x14ac:dyDescent="0.2">
      <c r="B2020" s="50"/>
      <c r="D2020" s="550"/>
      <c r="E2020" s="620" t="s">
        <v>240</v>
      </c>
      <c r="F2020" s="413"/>
      <c r="G2020" s="356"/>
      <c r="H2020" s="415"/>
      <c r="I2020" s="423" t="s">
        <v>745</v>
      </c>
      <c r="J2020" s="283"/>
      <c r="K2020" s="348"/>
      <c r="L2020" s="58"/>
    </row>
    <row r="2021" spans="2:14" x14ac:dyDescent="0.2">
      <c r="B2021" s="50"/>
      <c r="D2021" s="550"/>
      <c r="E2021" s="618"/>
      <c r="F2021" s="941" t="s">
        <v>971</v>
      </c>
      <c r="G2021" s="942"/>
      <c r="H2021" s="943" t="s">
        <v>46</v>
      </c>
      <c r="I2021" s="958" t="s">
        <v>10</v>
      </c>
      <c r="J2021" s="968">
        <v>400000</v>
      </c>
      <c r="K2021" s="969"/>
      <c r="L2021" s="947">
        <f>SUM(J2021:K2021)</f>
        <v>400000</v>
      </c>
    </row>
    <row r="2022" spans="2:14" x14ac:dyDescent="0.2">
      <c r="B2022" s="50"/>
      <c r="D2022" s="550"/>
      <c r="E2022" s="618"/>
      <c r="F2022" s="333">
        <v>420</v>
      </c>
      <c r="G2022" s="48"/>
      <c r="H2022" s="334" t="s">
        <v>270</v>
      </c>
      <c r="I2022" s="242" t="s">
        <v>20</v>
      </c>
      <c r="J2022" s="65">
        <v>86449329.590000004</v>
      </c>
      <c r="K2022" s="60"/>
      <c r="L2022" s="60">
        <f>SUM(J2022:K2022)</f>
        <v>86449329.590000004</v>
      </c>
    </row>
    <row r="2023" spans="2:14" x14ac:dyDescent="0.2">
      <c r="B2023" s="50"/>
      <c r="D2023" s="550"/>
      <c r="E2023" s="618"/>
      <c r="F2023" s="333"/>
      <c r="G2023" s="56" t="s">
        <v>37</v>
      </c>
      <c r="H2023" s="334"/>
      <c r="I2023" s="242" t="s">
        <v>38</v>
      </c>
      <c r="J2023" s="65">
        <f>SUM(J2025-J2024)</f>
        <v>10400000</v>
      </c>
      <c r="K2023" s="60"/>
      <c r="L2023" s="60">
        <f t="shared" ref="L2023:L2025" si="117">SUM(J2023:K2023)</f>
        <v>10400000</v>
      </c>
    </row>
    <row r="2024" spans="2:14" x14ac:dyDescent="0.2">
      <c r="B2024" s="50"/>
      <c r="D2024" s="550"/>
      <c r="E2024" s="618"/>
      <c r="F2024" s="333"/>
      <c r="G2024" s="56" t="s">
        <v>113</v>
      </c>
      <c r="H2024" s="334"/>
      <c r="I2024" s="242" t="s">
        <v>280</v>
      </c>
      <c r="J2024" s="65">
        <v>76449329.590000004</v>
      </c>
      <c r="K2024" s="60"/>
      <c r="L2024" s="60">
        <f t="shared" si="117"/>
        <v>76449329.590000004</v>
      </c>
    </row>
    <row r="2025" spans="2:14" ht="15" x14ac:dyDescent="0.25">
      <c r="B2025" s="50"/>
      <c r="D2025" s="550"/>
      <c r="E2025" s="618"/>
      <c r="F2025" s="333"/>
      <c r="G2025" s="48"/>
      <c r="H2025" s="337"/>
      <c r="I2025" s="251" t="s">
        <v>710</v>
      </c>
      <c r="J2025" s="57">
        <f>SUM(J2021:J2022)</f>
        <v>86849329.590000004</v>
      </c>
      <c r="K2025" s="61"/>
      <c r="L2025" s="61">
        <f t="shared" si="117"/>
        <v>86849329.590000004</v>
      </c>
    </row>
    <row r="2026" spans="2:14" ht="15" x14ac:dyDescent="0.25">
      <c r="B2026" s="50"/>
      <c r="D2026" s="550"/>
      <c r="E2026" s="618"/>
      <c r="F2026" s="333"/>
      <c r="G2026" s="48"/>
      <c r="H2026" s="337"/>
      <c r="I2026" s="18"/>
      <c r="J2026" s="246"/>
      <c r="K2026" s="30"/>
      <c r="L2026" s="62"/>
    </row>
    <row r="2027" spans="2:14" ht="22.5" x14ac:dyDescent="0.2">
      <c r="B2027" s="50"/>
      <c r="D2027" s="550"/>
      <c r="E2027" s="620" t="s">
        <v>240</v>
      </c>
      <c r="F2027" s="413"/>
      <c r="G2027" s="356"/>
      <c r="H2027" s="415"/>
      <c r="I2027" s="423" t="s">
        <v>744</v>
      </c>
      <c r="J2027" s="283"/>
      <c r="K2027" s="348"/>
      <c r="L2027" s="58"/>
    </row>
    <row r="2028" spans="2:14" x14ac:dyDescent="0.2">
      <c r="B2028" s="50"/>
      <c r="D2028" s="550"/>
      <c r="E2028" s="618"/>
      <c r="F2028" s="941" t="s">
        <v>970</v>
      </c>
      <c r="G2028" s="942"/>
      <c r="H2028" s="943" t="s">
        <v>46</v>
      </c>
      <c r="I2028" s="958" t="s">
        <v>10</v>
      </c>
      <c r="J2028" s="968">
        <v>400000</v>
      </c>
      <c r="K2028" s="969"/>
      <c r="L2028" s="947">
        <f>SUM(J2028:K2028)</f>
        <v>400000</v>
      </c>
    </row>
    <row r="2029" spans="2:14" x14ac:dyDescent="0.2">
      <c r="B2029" s="50"/>
      <c r="D2029" s="550"/>
      <c r="E2029" s="618"/>
      <c r="F2029" s="333">
        <v>421</v>
      </c>
      <c r="G2029" s="48"/>
      <c r="H2029" s="334" t="s">
        <v>270</v>
      </c>
      <c r="I2029" s="242" t="s">
        <v>20</v>
      </c>
      <c r="J2029" s="65">
        <v>132600000</v>
      </c>
      <c r="K2029" s="60"/>
      <c r="L2029" s="60">
        <f>SUM(J2029:K2029)</f>
        <v>132600000</v>
      </c>
    </row>
    <row r="2030" spans="2:14" x14ac:dyDescent="0.2">
      <c r="B2030" s="50"/>
      <c r="D2030" s="550"/>
      <c r="E2030" s="618"/>
      <c r="F2030" s="333"/>
      <c r="G2030" s="56" t="s">
        <v>37</v>
      </c>
      <c r="H2030" s="334"/>
      <c r="I2030" s="242" t="s">
        <v>38</v>
      </c>
      <c r="J2030" s="65">
        <f>SUM(J2032-J2031)</f>
        <v>3000000</v>
      </c>
      <c r="K2030" s="60"/>
      <c r="L2030" s="60">
        <f t="shared" ref="L2030:L2032" si="118">SUM(J2030:K2030)</f>
        <v>3000000</v>
      </c>
      <c r="N2030" s="31"/>
    </row>
    <row r="2031" spans="2:14" x14ac:dyDescent="0.2">
      <c r="B2031" s="50"/>
      <c r="D2031" s="550"/>
      <c r="E2031" s="618"/>
      <c r="F2031" s="333"/>
      <c r="G2031" s="56" t="s">
        <v>113</v>
      </c>
      <c r="H2031" s="334"/>
      <c r="I2031" s="242" t="s">
        <v>280</v>
      </c>
      <c r="J2031" s="65">
        <v>130000000</v>
      </c>
      <c r="K2031" s="60"/>
      <c r="L2031" s="60">
        <f t="shared" si="118"/>
        <v>130000000</v>
      </c>
    </row>
    <row r="2032" spans="2:14" ht="15" x14ac:dyDescent="0.25">
      <c r="B2032" s="50"/>
      <c r="D2032" s="550"/>
      <c r="E2032" s="618"/>
      <c r="F2032" s="333"/>
      <c r="G2032" s="48"/>
      <c r="H2032" s="337"/>
      <c r="I2032" s="251" t="s">
        <v>710</v>
      </c>
      <c r="J2032" s="57">
        <f>SUM(J2028:J2029)</f>
        <v>133000000</v>
      </c>
      <c r="K2032" s="61"/>
      <c r="L2032" s="61">
        <f t="shared" si="118"/>
        <v>133000000</v>
      </c>
    </row>
    <row r="2033" spans="1:12" ht="15" x14ac:dyDescent="0.25">
      <c r="B2033" s="50"/>
      <c r="D2033" s="550"/>
      <c r="E2033" s="618"/>
      <c r="F2033" s="333"/>
      <c r="G2033" s="48"/>
      <c r="H2033" s="337"/>
      <c r="I2033" s="18"/>
      <c r="J2033" s="246"/>
      <c r="K2033" s="30"/>
      <c r="L2033" s="62"/>
    </row>
    <row r="2034" spans="1:12" ht="22.5" x14ac:dyDescent="0.2">
      <c r="B2034" s="50"/>
      <c r="D2034" s="550"/>
      <c r="E2034" s="620" t="s">
        <v>240</v>
      </c>
      <c r="F2034" s="413"/>
      <c r="G2034" s="356"/>
      <c r="H2034" s="415"/>
      <c r="I2034" s="423" t="s">
        <v>743</v>
      </c>
      <c r="J2034" s="283"/>
      <c r="K2034" s="348"/>
      <c r="L2034" s="58"/>
    </row>
    <row r="2035" spans="1:12" x14ac:dyDescent="0.2">
      <c r="B2035" s="50"/>
      <c r="D2035" s="550"/>
      <c r="E2035" s="618"/>
      <c r="F2035" s="333">
        <v>422</v>
      </c>
      <c r="G2035" s="48"/>
      <c r="H2035" s="334" t="s">
        <v>270</v>
      </c>
      <c r="I2035" s="242" t="s">
        <v>20</v>
      </c>
      <c r="J2035" s="65">
        <v>3800000</v>
      </c>
      <c r="K2035" s="60"/>
      <c r="L2035" s="60">
        <f>SUM(J2035:K2035)</f>
        <v>3800000</v>
      </c>
    </row>
    <row r="2036" spans="1:12" x14ac:dyDescent="0.2">
      <c r="B2036" s="50"/>
      <c r="D2036" s="550"/>
      <c r="E2036" s="618"/>
      <c r="F2036" s="333"/>
      <c r="G2036" s="56" t="s">
        <v>37</v>
      </c>
      <c r="H2036" s="334"/>
      <c r="I2036" s="242" t="s">
        <v>38</v>
      </c>
      <c r="J2036" s="65">
        <f>SUM(J2038-J2037)</f>
        <v>1800000</v>
      </c>
      <c r="K2036" s="60"/>
      <c r="L2036" s="60">
        <f t="shared" ref="L2036:L2038" si="119">SUM(J2036:K2036)</f>
        <v>1800000</v>
      </c>
    </row>
    <row r="2037" spans="1:12" x14ac:dyDescent="0.2">
      <c r="B2037" s="50"/>
      <c r="D2037" s="550"/>
      <c r="E2037" s="618"/>
      <c r="F2037" s="333"/>
      <c r="G2037" s="56" t="s">
        <v>113</v>
      </c>
      <c r="H2037" s="362"/>
      <c r="I2037" s="242" t="s">
        <v>280</v>
      </c>
      <c r="J2037" s="65">
        <v>2000000</v>
      </c>
      <c r="K2037" s="60"/>
      <c r="L2037" s="60">
        <f t="shared" si="119"/>
        <v>2000000</v>
      </c>
    </row>
    <row r="2038" spans="1:12" ht="27" customHeight="1" x14ac:dyDescent="0.2">
      <c r="A2038" s="670"/>
      <c r="B2038" s="459"/>
      <c r="C2038" s="459"/>
      <c r="D2038" s="670"/>
      <c r="E2038" s="621"/>
      <c r="F2038" s="333"/>
      <c r="G2038" s="48"/>
      <c r="H2038" s="333"/>
      <c r="I2038" s="251" t="s">
        <v>710</v>
      </c>
      <c r="J2038" s="57">
        <f>SUM(J2035)</f>
        <v>3800000</v>
      </c>
      <c r="K2038" s="61"/>
      <c r="L2038" s="61">
        <f t="shared" si="119"/>
        <v>3800000</v>
      </c>
    </row>
    <row r="2039" spans="1:12" x14ac:dyDescent="0.2">
      <c r="A2039" s="550"/>
      <c r="B2039" s="50"/>
      <c r="D2039" s="550"/>
      <c r="E2039" s="618"/>
      <c r="F2039" s="333"/>
      <c r="G2039" s="48"/>
      <c r="H2039" s="333"/>
      <c r="I2039" s="18"/>
      <c r="J2039" s="246"/>
      <c r="K2039" s="30"/>
      <c r="L2039" s="62"/>
    </row>
    <row r="2040" spans="1:12" x14ac:dyDescent="0.2">
      <c r="A2040" s="550"/>
      <c r="B2040" s="50"/>
      <c r="D2040" s="550"/>
      <c r="E2040" s="620" t="s">
        <v>240</v>
      </c>
      <c r="F2040" s="413"/>
      <c r="G2040" s="356"/>
      <c r="H2040" s="520"/>
      <c r="I2040" s="425" t="s">
        <v>800</v>
      </c>
      <c r="J2040" s="359"/>
      <c r="K2040" s="359"/>
      <c r="L2040" s="360"/>
    </row>
    <row r="2041" spans="1:12" x14ac:dyDescent="0.2">
      <c r="A2041" s="550"/>
      <c r="B2041" s="50"/>
      <c r="D2041" s="550"/>
      <c r="E2041" s="618"/>
      <c r="F2041" s="333" t="s">
        <v>1012</v>
      </c>
      <c r="G2041" s="252"/>
      <c r="H2041" s="493" t="s">
        <v>46</v>
      </c>
      <c r="I2041" s="247" t="s">
        <v>10</v>
      </c>
      <c r="J2041" s="55">
        <v>800000</v>
      </c>
      <c r="K2041" s="55"/>
      <c r="L2041" s="55">
        <f>SUM(J2041:K2041)</f>
        <v>800000</v>
      </c>
    </row>
    <row r="2042" spans="1:12" x14ac:dyDescent="0.2">
      <c r="A2042" s="550"/>
      <c r="B2042" s="50"/>
      <c r="D2042" s="550"/>
      <c r="E2042" s="618"/>
      <c r="F2042" s="333">
        <v>423</v>
      </c>
      <c r="G2042" s="48"/>
      <c r="H2042" s="334" t="s">
        <v>270</v>
      </c>
      <c r="I2042" s="311" t="s">
        <v>20</v>
      </c>
      <c r="J2042" s="55">
        <v>15000000</v>
      </c>
      <c r="K2042" s="55"/>
      <c r="L2042" s="55">
        <f>SUM(J2042:K2042)</f>
        <v>15000000</v>
      </c>
    </row>
    <row r="2043" spans="1:12" x14ac:dyDescent="0.2">
      <c r="A2043" s="550"/>
      <c r="B2043" s="50"/>
      <c r="D2043" s="550"/>
      <c r="E2043" s="618"/>
      <c r="F2043" s="333">
        <v>424</v>
      </c>
      <c r="G2043" s="48"/>
      <c r="H2043" s="844" t="s">
        <v>570</v>
      </c>
      <c r="I2043" s="295" t="s">
        <v>21</v>
      </c>
      <c r="J2043" s="55">
        <f>1700000+1800000</f>
        <v>3500000</v>
      </c>
      <c r="K2043" s="55"/>
      <c r="L2043" s="55">
        <f t="shared" ref="L2043:L2045" si="120">SUM(J2043:K2043)</f>
        <v>3500000</v>
      </c>
    </row>
    <row r="2044" spans="1:12" x14ac:dyDescent="0.2">
      <c r="E2044" s="618"/>
      <c r="F2044" s="333"/>
      <c r="G2044" s="48"/>
      <c r="H2044" s="724"/>
      <c r="I2044" s="251" t="s">
        <v>742</v>
      </c>
      <c r="J2044" s="218">
        <f>SUM(J2041:J2043)</f>
        <v>19300000</v>
      </c>
      <c r="K2044" s="218"/>
      <c r="L2044" s="61">
        <f t="shared" si="120"/>
        <v>19300000</v>
      </c>
    </row>
    <row r="2045" spans="1:12" x14ac:dyDescent="0.2">
      <c r="E2045" s="618"/>
      <c r="F2045" s="333"/>
      <c r="G2045" s="56" t="s">
        <v>37</v>
      </c>
      <c r="H2045" s="338"/>
      <c r="I2045" s="242" t="s">
        <v>38</v>
      </c>
      <c r="J2045" s="55">
        <f>SUM(J2044)</f>
        <v>19300000</v>
      </c>
      <c r="K2045" s="55"/>
      <c r="L2045" s="55">
        <f t="shared" si="120"/>
        <v>19300000</v>
      </c>
    </row>
    <row r="2046" spans="1:12" x14ac:dyDescent="0.2">
      <c r="E2046" s="618"/>
      <c r="F2046" s="333"/>
      <c r="G2046" s="56"/>
      <c r="H2046" s="338"/>
      <c r="I2046" s="835"/>
      <c r="J2046" s="820"/>
      <c r="K2046" s="820"/>
      <c r="L2046" s="821"/>
    </row>
    <row r="2047" spans="1:12" ht="22.5" x14ac:dyDescent="0.2">
      <c r="E2047" s="620" t="s">
        <v>240</v>
      </c>
      <c r="F2047" s="413"/>
      <c r="G2047" s="356"/>
      <c r="H2047" s="520"/>
      <c r="I2047" s="358" t="s">
        <v>1013</v>
      </c>
      <c r="J2047" s="820"/>
      <c r="K2047" s="820"/>
      <c r="L2047" s="821"/>
    </row>
    <row r="2048" spans="1:12" x14ac:dyDescent="0.2">
      <c r="E2048" s="618"/>
      <c r="F2048" s="333" t="s">
        <v>1027</v>
      </c>
      <c r="G2048" s="56"/>
      <c r="H2048" s="338" t="s">
        <v>80</v>
      </c>
      <c r="I2048" s="46" t="s">
        <v>9</v>
      </c>
      <c r="J2048" s="55">
        <v>1050000</v>
      </c>
      <c r="K2048" s="55"/>
      <c r="L2048" s="55">
        <f>SUM(J2048:K2048)</f>
        <v>1050000</v>
      </c>
    </row>
    <row r="2049" spans="1:12" x14ac:dyDescent="0.2">
      <c r="E2049" s="618"/>
      <c r="F2049" s="333" t="s">
        <v>1028</v>
      </c>
      <c r="G2049" s="56"/>
      <c r="H2049" s="338" t="s">
        <v>46</v>
      </c>
      <c r="I2049" s="247" t="s">
        <v>10</v>
      </c>
      <c r="J2049" s="55">
        <v>1800000</v>
      </c>
      <c r="K2049" s="55"/>
      <c r="L2049" s="55">
        <f t="shared" ref="L2049:L2050" si="121">SUM(J2049:K2049)</f>
        <v>1800000</v>
      </c>
    </row>
    <row r="2050" spans="1:12" x14ac:dyDescent="0.2">
      <c r="E2050" s="618"/>
      <c r="F2050" s="333" t="s">
        <v>1029</v>
      </c>
      <c r="G2050" s="56"/>
      <c r="H2050" s="338" t="s">
        <v>570</v>
      </c>
      <c r="I2050" s="295" t="s">
        <v>21</v>
      </c>
      <c r="J2050" s="55">
        <v>150000</v>
      </c>
      <c r="K2050" s="55"/>
      <c r="L2050" s="55">
        <f t="shared" si="121"/>
        <v>150000</v>
      </c>
    </row>
    <row r="2051" spans="1:12" x14ac:dyDescent="0.2">
      <c r="E2051" s="618"/>
      <c r="F2051" s="333"/>
      <c r="G2051" s="48"/>
      <c r="H2051" s="724"/>
      <c r="I2051" s="251" t="s">
        <v>742</v>
      </c>
      <c r="J2051" s="61">
        <f>SUM(J2048:J2050)</f>
        <v>3000000</v>
      </c>
      <c r="K2051" s="55"/>
      <c r="L2051" s="61">
        <f>SUM(L2048:L2050)</f>
        <v>3000000</v>
      </c>
    </row>
    <row r="2052" spans="1:12" x14ac:dyDescent="0.2">
      <c r="E2052" s="618"/>
      <c r="F2052" s="333"/>
      <c r="G2052" s="56" t="s">
        <v>37</v>
      </c>
      <c r="H2052" s="338"/>
      <c r="I2052" s="242" t="s">
        <v>38</v>
      </c>
      <c r="J2052" s="55">
        <f>SUM(J2051-J2053)</f>
        <v>100000</v>
      </c>
      <c r="K2052" s="55"/>
      <c r="L2052" s="55">
        <f>SUM(J2052:K2052)</f>
        <v>100000</v>
      </c>
    </row>
    <row r="2053" spans="1:12" x14ac:dyDescent="0.2">
      <c r="E2053" s="618"/>
      <c r="F2053" s="333"/>
      <c r="G2053" s="56" t="s">
        <v>589</v>
      </c>
      <c r="H2053" s="338"/>
      <c r="I2053" s="835" t="s">
        <v>1014</v>
      </c>
      <c r="J2053" s="55">
        <v>2900000</v>
      </c>
      <c r="K2053" s="55"/>
      <c r="L2053" s="55">
        <f>SUM(J2053:K2053)</f>
        <v>2900000</v>
      </c>
    </row>
    <row r="2054" spans="1:12" x14ac:dyDescent="0.2">
      <c r="A2054" s="720"/>
      <c r="B2054" s="721"/>
      <c r="C2054" s="721"/>
      <c r="D2054" s="722"/>
      <c r="E2054" s="683"/>
      <c r="F2054" s="333"/>
      <c r="G2054" s="48"/>
      <c r="H2054" s="338"/>
      <c r="I2054" s="331"/>
      <c r="J2054" s="410"/>
      <c r="K2054" s="410"/>
      <c r="L2054" s="411"/>
    </row>
    <row r="2055" spans="1:12" x14ac:dyDescent="0.2">
      <c r="A2055" s="713"/>
      <c r="B2055" s="714"/>
      <c r="C2055" s="714"/>
      <c r="D2055" s="715" t="s">
        <v>239</v>
      </c>
      <c r="E2055" s="674"/>
      <c r="F2055" s="857"/>
      <c r="G2055" s="716"/>
      <c r="H2055" s="749"/>
      <c r="I2055" s="845" t="s">
        <v>430</v>
      </c>
      <c r="J2055" s="846">
        <f>J2063+J2072+J2078+J2084+J2089+J2094+J2099+J2132+J2136+J2126</f>
        <v>105152715.62</v>
      </c>
      <c r="K2055" s="846"/>
      <c r="L2055" s="846">
        <f>L2063+L2072+L2078+L2084+L2089+L2094+L2099+L2132+L2136+L2126</f>
        <v>105152715.62</v>
      </c>
    </row>
    <row r="2056" spans="1:12" x14ac:dyDescent="0.2">
      <c r="A2056" s="548"/>
      <c r="B2056" s="197"/>
      <c r="C2056" s="534"/>
      <c r="D2056" s="534"/>
      <c r="E2056" s="623"/>
      <c r="F2056" s="838"/>
      <c r="G2056" s="723"/>
      <c r="H2056" s="334"/>
      <c r="I2056" s="847"/>
      <c r="J2056" s="400"/>
      <c r="K2056" s="400"/>
      <c r="L2056" s="737"/>
    </row>
    <row r="2057" spans="1:12" x14ac:dyDescent="0.2">
      <c r="A2057" s="550"/>
      <c r="B2057" s="50"/>
      <c r="C2057" s="534"/>
      <c r="D2057" s="534"/>
      <c r="E2057" s="622"/>
      <c r="F2057" s="516"/>
      <c r="G2057" s="726"/>
      <c r="H2057" s="483"/>
      <c r="I2057" s="728" t="s">
        <v>276</v>
      </c>
      <c r="J2057" s="729"/>
      <c r="K2057" s="729"/>
      <c r="L2057" s="730"/>
    </row>
    <row r="2058" spans="1:12" x14ac:dyDescent="0.2">
      <c r="A2058" s="550"/>
      <c r="B2058" s="50"/>
      <c r="C2058" s="197"/>
      <c r="D2058" s="548"/>
      <c r="E2058" s="619" t="s">
        <v>433</v>
      </c>
      <c r="F2058" s="516"/>
      <c r="G2058" s="726"/>
      <c r="H2058" s="462"/>
      <c r="I2058" s="732" t="s">
        <v>434</v>
      </c>
      <c r="J2058" s="771"/>
      <c r="K2058" s="771"/>
      <c r="L2058" s="772"/>
    </row>
    <row r="2059" spans="1:12" x14ac:dyDescent="0.2">
      <c r="A2059" s="550"/>
      <c r="B2059" s="50"/>
      <c r="D2059" s="550"/>
      <c r="E2059" s="618"/>
      <c r="F2059" s="333"/>
      <c r="G2059" s="48"/>
      <c r="H2059" s="335"/>
      <c r="I2059" s="288"/>
      <c r="J2059" s="209"/>
      <c r="K2059" s="209"/>
      <c r="L2059" s="349"/>
    </row>
    <row r="2060" spans="1:12" ht="15" x14ac:dyDescent="0.25">
      <c r="A2060" s="550"/>
      <c r="B2060" s="50"/>
      <c r="C2060" s="50">
        <v>160</v>
      </c>
      <c r="D2060" s="550"/>
      <c r="E2060" s="618"/>
      <c r="F2060" s="333"/>
      <c r="G2060" s="48"/>
      <c r="H2060" s="337"/>
      <c r="I2060" s="302" t="s">
        <v>288</v>
      </c>
      <c r="J2060" s="348"/>
      <c r="K2060" s="348"/>
      <c r="L2060" s="58"/>
    </row>
    <row r="2061" spans="1:12" ht="15" x14ac:dyDescent="0.25">
      <c r="A2061" s="550"/>
      <c r="B2061" s="50"/>
      <c r="E2061" s="618"/>
      <c r="F2061" s="333"/>
      <c r="G2061" s="48"/>
      <c r="H2061" s="337"/>
      <c r="I2061" s="28"/>
      <c r="J2061" s="30"/>
      <c r="K2061" s="30"/>
      <c r="L2061" s="62"/>
    </row>
    <row r="2062" spans="1:12" x14ac:dyDescent="0.2">
      <c r="A2062" s="550"/>
      <c r="B2062" s="50"/>
      <c r="D2062" s="550"/>
      <c r="E2062" s="618"/>
      <c r="F2062" s="333">
        <v>425</v>
      </c>
      <c r="G2062" s="48"/>
      <c r="H2062" s="334" t="s">
        <v>720</v>
      </c>
      <c r="I2062" s="292" t="s">
        <v>41</v>
      </c>
      <c r="J2062" s="60">
        <v>35000000</v>
      </c>
      <c r="K2062" s="60"/>
      <c r="L2062" s="60">
        <f>SUM(J2062+K2062)</f>
        <v>35000000</v>
      </c>
    </row>
    <row r="2063" spans="1:12" x14ac:dyDescent="0.2">
      <c r="A2063" s="550"/>
      <c r="B2063" s="50"/>
      <c r="D2063" s="550"/>
      <c r="E2063" s="618"/>
      <c r="F2063" s="333"/>
      <c r="G2063" s="48"/>
      <c r="H2063" s="335"/>
      <c r="I2063" s="115" t="s">
        <v>591</v>
      </c>
      <c r="J2063" s="348">
        <f>SUM(J2061:J2062)</f>
        <v>35000000</v>
      </c>
      <c r="K2063" s="348"/>
      <c r="L2063" s="58">
        <f t="shared" ref="L2063" si="122">SUM(L2061:L2062)</f>
        <v>35000000</v>
      </c>
    </row>
    <row r="2064" spans="1:12" x14ac:dyDescent="0.2">
      <c r="A2064" s="550"/>
      <c r="B2064" s="50"/>
      <c r="C2064" s="534"/>
      <c r="D2064" s="534"/>
      <c r="E2064" s="623"/>
      <c r="F2064" s="333"/>
      <c r="G2064" s="56" t="s">
        <v>37</v>
      </c>
      <c r="H2064" s="334"/>
      <c r="I2064" s="66" t="s">
        <v>38</v>
      </c>
      <c r="J2064" s="61">
        <f>SUM(J2063)</f>
        <v>35000000</v>
      </c>
      <c r="K2064" s="61"/>
      <c r="L2064" s="61">
        <f>SUM(J2064+K2064)</f>
        <v>35000000</v>
      </c>
    </row>
    <row r="2065" spans="1:12" x14ac:dyDescent="0.2">
      <c r="A2065" s="550"/>
      <c r="B2065" s="50"/>
      <c r="C2065" s="534"/>
      <c r="D2065" s="534"/>
      <c r="E2065" s="623"/>
      <c r="F2065" s="333"/>
      <c r="G2065" s="56"/>
      <c r="H2065" s="335"/>
      <c r="I2065" s="26"/>
      <c r="J2065" s="30"/>
      <c r="K2065" s="30"/>
      <c r="L2065" s="62"/>
    </row>
    <row r="2066" spans="1:12" x14ac:dyDescent="0.2">
      <c r="A2066" s="50"/>
      <c r="B2066" s="50"/>
      <c r="C2066" s="50">
        <v>160</v>
      </c>
      <c r="D2066" s="550"/>
      <c r="E2066" s="618"/>
      <c r="F2066" s="333"/>
      <c r="G2066" s="48"/>
      <c r="H2066" s="333"/>
      <c r="I2066" s="302" t="s">
        <v>288</v>
      </c>
      <c r="J2066" s="348"/>
      <c r="K2066" s="348"/>
      <c r="L2066" s="58"/>
    </row>
    <row r="2067" spans="1:12" x14ac:dyDescent="0.2">
      <c r="A2067" s="50"/>
      <c r="B2067" s="50"/>
      <c r="E2067" s="618"/>
      <c r="F2067" s="333"/>
      <c r="G2067" s="48"/>
      <c r="H2067" s="333"/>
      <c r="I2067" s="79"/>
      <c r="J2067" s="32"/>
      <c r="K2067" s="32"/>
      <c r="L2067" s="78"/>
    </row>
    <row r="2068" spans="1:12" x14ac:dyDescent="0.2">
      <c r="A2068" s="550"/>
      <c r="B2068" s="50"/>
      <c r="D2068" s="550"/>
      <c r="E2068" s="619"/>
      <c r="F2068" s="462"/>
      <c r="G2068" s="351"/>
      <c r="H2068" s="462"/>
      <c r="I2068" s="418" t="s">
        <v>273</v>
      </c>
      <c r="J2068" s="517"/>
      <c r="K2068" s="517"/>
      <c r="L2068" s="353"/>
    </row>
    <row r="2069" spans="1:12" ht="15" x14ac:dyDescent="0.25">
      <c r="A2069" s="550"/>
      <c r="B2069" s="50"/>
      <c r="D2069" s="550"/>
      <c r="E2069" s="619" t="s">
        <v>264</v>
      </c>
      <c r="F2069" s="462"/>
      <c r="G2069" s="351"/>
      <c r="H2069" s="495"/>
      <c r="I2069" s="420" t="s">
        <v>435</v>
      </c>
      <c r="J2069" s="421"/>
      <c r="K2069" s="421"/>
      <c r="L2069" s="424"/>
    </row>
    <row r="2070" spans="1:12" x14ac:dyDescent="0.2">
      <c r="A2070" s="550"/>
      <c r="B2070" s="50"/>
      <c r="D2070" s="550"/>
      <c r="E2070" s="618"/>
      <c r="F2070" s="333"/>
      <c r="G2070" s="48"/>
      <c r="H2070" s="334"/>
      <c r="I2070" s="28"/>
      <c r="J2070" s="200"/>
      <c r="K2070" s="32"/>
      <c r="L2070" s="78"/>
    </row>
    <row r="2071" spans="1:12" x14ac:dyDescent="0.2">
      <c r="A2071" s="550"/>
      <c r="B2071" s="50"/>
      <c r="D2071" s="550"/>
      <c r="E2071" s="618"/>
      <c r="F2071" s="333">
        <v>426</v>
      </c>
      <c r="G2071" s="48"/>
      <c r="H2071" s="334" t="s">
        <v>720</v>
      </c>
      <c r="I2071" s="292" t="s">
        <v>42</v>
      </c>
      <c r="J2071" s="60">
        <v>1800000</v>
      </c>
      <c r="K2071" s="60"/>
      <c r="L2071" s="60">
        <f>SUM(J2071+K2071)</f>
        <v>1800000</v>
      </c>
    </row>
    <row r="2072" spans="1:12" x14ac:dyDescent="0.2">
      <c r="A2072" s="550"/>
      <c r="B2072" s="50"/>
      <c r="D2072" s="550"/>
      <c r="E2072" s="618"/>
      <c r="F2072" s="333"/>
      <c r="G2072" s="48"/>
      <c r="H2072" s="341"/>
      <c r="I2072" s="115" t="s">
        <v>592</v>
      </c>
      <c r="J2072" s="348">
        <f>SUM(J2070:J2071)</f>
        <v>1800000</v>
      </c>
      <c r="K2072" s="348"/>
      <c r="L2072" s="58">
        <f t="shared" ref="L2072" si="123">SUM(L2070:L2071)</f>
        <v>1800000</v>
      </c>
    </row>
    <row r="2073" spans="1:12" x14ac:dyDescent="0.2">
      <c r="A2073" s="550"/>
      <c r="B2073" s="50"/>
      <c r="D2073" s="550"/>
      <c r="E2073" s="618"/>
      <c r="F2073" s="333"/>
      <c r="G2073" s="56" t="s">
        <v>37</v>
      </c>
      <c r="H2073" s="341"/>
      <c r="I2073" s="66" t="s">
        <v>38</v>
      </c>
      <c r="J2073" s="61">
        <f>SUM(J2072)</f>
        <v>1800000</v>
      </c>
      <c r="K2073" s="61"/>
      <c r="L2073" s="61">
        <f>SUM(J2073+K2073)</f>
        <v>1800000</v>
      </c>
    </row>
    <row r="2074" spans="1:12" x14ac:dyDescent="0.2">
      <c r="A2074" s="550"/>
      <c r="B2074" s="50"/>
      <c r="D2074" s="550"/>
      <c r="E2074" s="618"/>
      <c r="F2074" s="333"/>
      <c r="G2074" s="48"/>
      <c r="H2074" s="341"/>
      <c r="I2074" s="298"/>
      <c r="J2074" s="400"/>
      <c r="K2074" s="400"/>
      <c r="L2074" s="737"/>
    </row>
    <row r="2075" spans="1:12" ht="15" x14ac:dyDescent="0.25">
      <c r="A2075" s="550"/>
      <c r="B2075" s="50"/>
      <c r="D2075" s="550"/>
      <c r="E2075" s="618"/>
      <c r="F2075" s="333"/>
      <c r="G2075" s="48"/>
      <c r="H2075" s="339"/>
      <c r="I2075" s="18"/>
      <c r="J2075" s="209"/>
      <c r="K2075" s="209"/>
      <c r="L2075" s="349"/>
    </row>
    <row r="2076" spans="1:12" ht="22.5" x14ac:dyDescent="0.25">
      <c r="A2076" s="550"/>
      <c r="B2076" s="50"/>
      <c r="D2076" s="550"/>
      <c r="E2076" s="620" t="s">
        <v>239</v>
      </c>
      <c r="F2076" s="463"/>
      <c r="G2076" s="354"/>
      <c r="H2076" s="492"/>
      <c r="I2076" s="521" t="s">
        <v>799</v>
      </c>
      <c r="J2076" s="386"/>
      <c r="K2076" s="386"/>
      <c r="L2076" s="387"/>
    </row>
    <row r="2077" spans="1:12" x14ac:dyDescent="0.2">
      <c r="A2077" s="550"/>
      <c r="B2077" s="50"/>
      <c r="D2077" s="550"/>
      <c r="E2077" s="618"/>
      <c r="F2077" s="341">
        <v>427</v>
      </c>
      <c r="G2077" s="80"/>
      <c r="H2077" s="334" t="s">
        <v>415</v>
      </c>
      <c r="I2077" s="297" t="s">
        <v>169</v>
      </c>
      <c r="J2077" s="54">
        <v>22000000</v>
      </c>
      <c r="K2077" s="218"/>
      <c r="L2077" s="55">
        <f>SUM(J2077+K2077)</f>
        <v>22000000</v>
      </c>
    </row>
    <row r="2078" spans="1:12" x14ac:dyDescent="0.2">
      <c r="A2078" s="550"/>
      <c r="B2078" s="50"/>
      <c r="D2078" s="550"/>
      <c r="E2078" s="618"/>
      <c r="F2078" s="341"/>
      <c r="G2078" s="80"/>
      <c r="H2078" s="334"/>
      <c r="I2078" s="303" t="s">
        <v>710</v>
      </c>
      <c r="J2078" s="218">
        <f>SUM(J2077)</f>
        <v>22000000</v>
      </c>
      <c r="K2078" s="218"/>
      <c r="L2078" s="218">
        <f t="shared" ref="L2078" si="124">SUM(L2077)</f>
        <v>22000000</v>
      </c>
    </row>
    <row r="2079" spans="1:12" x14ac:dyDescent="0.2">
      <c r="B2079" s="50"/>
      <c r="D2079" s="551"/>
      <c r="E2079" s="618"/>
      <c r="F2079" s="341"/>
      <c r="G2079" s="340" t="s">
        <v>37</v>
      </c>
      <c r="H2079" s="335"/>
      <c r="I2079" s="238" t="s">
        <v>38</v>
      </c>
      <c r="J2079" s="218">
        <f>SUM(J2078)</f>
        <v>22000000</v>
      </c>
      <c r="K2079" s="218"/>
      <c r="L2079" s="218">
        <f>SUM(J2079+K2079)</f>
        <v>22000000</v>
      </c>
    </row>
    <row r="2080" spans="1:12" x14ac:dyDescent="0.2">
      <c r="B2080" s="50"/>
      <c r="D2080" s="551"/>
      <c r="E2080" s="618"/>
      <c r="F2080" s="333"/>
      <c r="G2080" s="56"/>
      <c r="H2080" s="334"/>
      <c r="I2080" s="26"/>
      <c r="J2080" s="30"/>
      <c r="K2080" s="30"/>
      <c r="L2080" s="62"/>
    </row>
    <row r="2081" spans="2:12" ht="22.5" x14ac:dyDescent="0.2">
      <c r="B2081" s="50"/>
      <c r="D2081" s="551"/>
      <c r="E2081" s="620" t="s">
        <v>239</v>
      </c>
      <c r="F2081" s="413"/>
      <c r="G2081" s="356"/>
      <c r="H2081" s="484"/>
      <c r="I2081" s="358" t="s">
        <v>798</v>
      </c>
      <c r="J2081" s="247"/>
      <c r="K2081" s="247"/>
      <c r="L2081" s="248"/>
    </row>
    <row r="2082" spans="2:12" x14ac:dyDescent="0.2">
      <c r="B2082" s="50"/>
      <c r="D2082" s="551"/>
      <c r="E2082" s="618"/>
      <c r="F2082" s="333">
        <v>428</v>
      </c>
      <c r="G2082" s="48"/>
      <c r="H2082" s="334" t="s">
        <v>270</v>
      </c>
      <c r="I2082" s="242" t="s">
        <v>20</v>
      </c>
      <c r="J2082" s="60">
        <v>2940000</v>
      </c>
      <c r="K2082" s="60"/>
      <c r="L2082" s="60">
        <f>SUM(J2082:K2082)</f>
        <v>2940000</v>
      </c>
    </row>
    <row r="2083" spans="2:12" x14ac:dyDescent="0.2">
      <c r="B2083" s="50"/>
      <c r="D2083" s="551"/>
      <c r="E2083" s="618"/>
      <c r="F2083" s="333"/>
      <c r="G2083" s="56" t="s">
        <v>37</v>
      </c>
      <c r="H2083" s="334"/>
      <c r="I2083" s="242" t="s">
        <v>38</v>
      </c>
      <c r="J2083" s="61">
        <f>SUM(J2082:J2082)</f>
        <v>2940000</v>
      </c>
      <c r="K2083" s="61"/>
      <c r="L2083" s="61">
        <f>SUM(J2082:K2082)</f>
        <v>2940000</v>
      </c>
    </row>
    <row r="2084" spans="2:12" x14ac:dyDescent="0.2">
      <c r="B2084" s="50"/>
      <c r="D2084" s="551"/>
      <c r="E2084" s="618"/>
      <c r="F2084" s="333"/>
      <c r="G2084" s="48"/>
      <c r="H2084" s="335"/>
      <c r="I2084" s="251" t="s">
        <v>710</v>
      </c>
      <c r="J2084" s="61">
        <f>SUM(J2083)</f>
        <v>2940000</v>
      </c>
      <c r="K2084" s="61"/>
      <c r="L2084" s="61">
        <f>SUM(L2083)</f>
        <v>2940000</v>
      </c>
    </row>
    <row r="2085" spans="2:12" x14ac:dyDescent="0.2">
      <c r="B2085" s="50"/>
      <c r="D2085" s="551"/>
      <c r="E2085" s="618"/>
      <c r="F2085" s="333"/>
      <c r="G2085" s="48"/>
      <c r="H2085" s="334"/>
      <c r="I2085" s="255"/>
      <c r="J2085" s="30"/>
      <c r="K2085" s="30"/>
      <c r="L2085" s="62"/>
    </row>
    <row r="2086" spans="2:12" ht="22.5" x14ac:dyDescent="0.2">
      <c r="B2086" s="50"/>
      <c r="D2086" s="551"/>
      <c r="E2086" s="620" t="s">
        <v>239</v>
      </c>
      <c r="F2086" s="413"/>
      <c r="G2086" s="356"/>
      <c r="H2086" s="415"/>
      <c r="I2086" s="358" t="s">
        <v>797</v>
      </c>
      <c r="J2086" s="247"/>
      <c r="K2086" s="247"/>
      <c r="L2086" s="248"/>
    </row>
    <row r="2087" spans="2:12" x14ac:dyDescent="0.2">
      <c r="B2087" s="50"/>
      <c r="D2087" s="551"/>
      <c r="E2087" s="618"/>
      <c r="F2087" s="333">
        <v>429</v>
      </c>
      <c r="G2087" s="48"/>
      <c r="H2087" s="334" t="s">
        <v>270</v>
      </c>
      <c r="I2087" s="242" t="s">
        <v>20</v>
      </c>
      <c r="J2087" s="60">
        <v>4740000</v>
      </c>
      <c r="K2087" s="60"/>
      <c r="L2087" s="60">
        <f>SUM(J2087:K2087)</f>
        <v>4740000</v>
      </c>
    </row>
    <row r="2088" spans="2:12" x14ac:dyDescent="0.2">
      <c r="D2088" s="50"/>
      <c r="E2088" s="618"/>
      <c r="F2088" s="333"/>
      <c r="G2088" s="56" t="s">
        <v>37</v>
      </c>
      <c r="H2088" s="334"/>
      <c r="I2088" s="242" t="s">
        <v>38</v>
      </c>
      <c r="J2088" s="60">
        <f>SUM(J2087:J2087)</f>
        <v>4740000</v>
      </c>
      <c r="K2088" s="60"/>
      <c r="L2088" s="60">
        <f>SUM(J2087:K2087)</f>
        <v>4740000</v>
      </c>
    </row>
    <row r="2089" spans="2:12" x14ac:dyDescent="0.2">
      <c r="D2089" s="50"/>
      <c r="E2089" s="623"/>
      <c r="F2089" s="333"/>
      <c r="G2089" s="48"/>
      <c r="H2089" s="334"/>
      <c r="I2089" s="251" t="s">
        <v>710</v>
      </c>
      <c r="J2089" s="61">
        <f>SUM(J2088)</f>
        <v>4740000</v>
      </c>
      <c r="K2089" s="61"/>
      <c r="L2089" s="61">
        <f>SUM(L2088)</f>
        <v>4740000</v>
      </c>
    </row>
    <row r="2090" spans="2:12" x14ac:dyDescent="0.2">
      <c r="D2090" s="50"/>
      <c r="E2090" s="618"/>
      <c r="F2090" s="333"/>
      <c r="G2090" s="48"/>
      <c r="H2090" s="334"/>
      <c r="I2090" s="18"/>
      <c r="J2090" s="81"/>
      <c r="K2090" s="81"/>
      <c r="L2090" s="282"/>
    </row>
    <row r="2091" spans="2:12" ht="22.5" x14ac:dyDescent="0.2">
      <c r="D2091" s="50"/>
      <c r="E2091" s="620" t="s">
        <v>239</v>
      </c>
      <c r="F2091" s="413"/>
      <c r="G2091" s="356"/>
      <c r="H2091" s="415"/>
      <c r="I2091" s="358" t="s">
        <v>796</v>
      </c>
      <c r="J2091" s="247"/>
      <c r="K2091" s="247"/>
      <c r="L2091" s="248"/>
    </row>
    <row r="2092" spans="2:12" x14ac:dyDescent="0.2">
      <c r="D2092" s="50"/>
      <c r="E2092" s="618"/>
      <c r="F2092" s="333">
        <v>430</v>
      </c>
      <c r="G2092" s="48"/>
      <c r="H2092" s="334" t="s">
        <v>270</v>
      </c>
      <c r="I2092" s="242" t="s">
        <v>20</v>
      </c>
      <c r="J2092" s="60">
        <v>180000</v>
      </c>
      <c r="K2092" s="60"/>
      <c r="L2092" s="60">
        <f>SUM(J2092:K2092)</f>
        <v>180000</v>
      </c>
    </row>
    <row r="2093" spans="2:12" x14ac:dyDescent="0.2">
      <c r="D2093" s="50"/>
      <c r="E2093" s="618"/>
      <c r="F2093" s="333"/>
      <c r="G2093" s="56" t="s">
        <v>37</v>
      </c>
      <c r="H2093" s="334"/>
      <c r="I2093" s="242" t="s">
        <v>38</v>
      </c>
      <c r="J2093" s="60">
        <f>SUM(J2092:J2092)</f>
        <v>180000</v>
      </c>
      <c r="K2093" s="60"/>
      <c r="L2093" s="60">
        <f>SUM(J2092:K2092)</f>
        <v>180000</v>
      </c>
    </row>
    <row r="2094" spans="2:12" x14ac:dyDescent="0.2">
      <c r="D2094" s="50"/>
      <c r="E2094" s="618"/>
      <c r="F2094" s="333"/>
      <c r="G2094" s="48"/>
      <c r="H2094" s="335"/>
      <c r="I2094" s="251" t="s">
        <v>710</v>
      </c>
      <c r="J2094" s="61">
        <f>SUM(J2093)</f>
        <v>180000</v>
      </c>
      <c r="K2094" s="61"/>
      <c r="L2094" s="61">
        <f>SUM(L2093)</f>
        <v>180000</v>
      </c>
    </row>
    <row r="2095" spans="2:12" x14ac:dyDescent="0.2">
      <c r="D2095" s="50"/>
      <c r="E2095" s="618"/>
      <c r="F2095" s="333"/>
      <c r="G2095" s="48"/>
      <c r="H2095" s="334"/>
      <c r="I2095" s="291"/>
      <c r="J2095" s="81"/>
      <c r="K2095" s="81"/>
      <c r="L2095" s="282"/>
    </row>
    <row r="2096" spans="2:12" ht="22.5" x14ac:dyDescent="0.2">
      <c r="D2096" s="50"/>
      <c r="E2096" s="620" t="s">
        <v>239</v>
      </c>
      <c r="F2096" s="413"/>
      <c r="G2096" s="356"/>
      <c r="H2096" s="415"/>
      <c r="I2096" s="358" t="s">
        <v>795</v>
      </c>
      <c r="J2096" s="247"/>
      <c r="K2096" s="247"/>
      <c r="L2096" s="248"/>
    </row>
    <row r="2097" spans="2:12" x14ac:dyDescent="0.2">
      <c r="D2097" s="50"/>
      <c r="E2097" s="618"/>
      <c r="F2097" s="333">
        <v>431</v>
      </c>
      <c r="G2097" s="48"/>
      <c r="H2097" s="334" t="s">
        <v>270</v>
      </c>
      <c r="I2097" s="242" t="s">
        <v>20</v>
      </c>
      <c r="J2097" s="60">
        <v>300000</v>
      </c>
      <c r="K2097" s="60"/>
      <c r="L2097" s="60">
        <f>SUM(J2097:K2097)</f>
        <v>300000</v>
      </c>
    </row>
    <row r="2098" spans="2:12" x14ac:dyDescent="0.2">
      <c r="D2098" s="50"/>
      <c r="E2098" s="618"/>
      <c r="F2098" s="333"/>
      <c r="G2098" s="56" t="s">
        <v>37</v>
      </c>
      <c r="H2098" s="334"/>
      <c r="I2098" s="242" t="s">
        <v>38</v>
      </c>
      <c r="J2098" s="60">
        <f>SUM(J2097:J2097)</f>
        <v>300000</v>
      </c>
      <c r="K2098" s="60"/>
      <c r="L2098" s="60">
        <f>SUM(J2097:K2097)</f>
        <v>300000</v>
      </c>
    </row>
    <row r="2099" spans="2:12" x14ac:dyDescent="0.2">
      <c r="D2099" s="50"/>
      <c r="E2099" s="618"/>
      <c r="F2099" s="333"/>
      <c r="G2099" s="48"/>
      <c r="H2099" s="334"/>
      <c r="I2099" s="251" t="s">
        <v>710</v>
      </c>
      <c r="J2099" s="61">
        <f>SUM(J2098)</f>
        <v>300000</v>
      </c>
      <c r="K2099" s="61"/>
      <c r="L2099" s="61">
        <f>SUM(L2098)</f>
        <v>300000</v>
      </c>
    </row>
    <row r="2100" spans="2:12" ht="15" customHeight="1" x14ac:dyDescent="0.2">
      <c r="D2100" s="50"/>
      <c r="E2100" s="618"/>
      <c r="F2100" s="333"/>
      <c r="G2100" s="48"/>
      <c r="H2100" s="334"/>
      <c r="I2100" s="291"/>
      <c r="J2100" s="81"/>
      <c r="K2100" s="81"/>
      <c r="L2100" s="282"/>
    </row>
    <row r="2101" spans="2:12" x14ac:dyDescent="0.2">
      <c r="B2101" s="50"/>
      <c r="D2101" s="50"/>
      <c r="E2101" s="619"/>
      <c r="F2101" s="462"/>
      <c r="G2101" s="351"/>
      <c r="H2101" s="483"/>
      <c r="I2101" s="418" t="s">
        <v>237</v>
      </c>
      <c r="J2101" s="517"/>
      <c r="K2101" s="517"/>
      <c r="L2101" s="353"/>
    </row>
    <row r="2102" spans="2:12" x14ac:dyDescent="0.2">
      <c r="B2102" s="50"/>
      <c r="D2102" s="50"/>
      <c r="E2102" s="619" t="s">
        <v>268</v>
      </c>
      <c r="F2102" s="462"/>
      <c r="G2102" s="351"/>
      <c r="H2102" s="483"/>
      <c r="I2102" s="420" t="s">
        <v>443</v>
      </c>
      <c r="J2102" s="509"/>
      <c r="K2102" s="509"/>
      <c r="L2102" s="422"/>
    </row>
    <row r="2103" spans="2:12" x14ac:dyDescent="0.2">
      <c r="B2103" s="753"/>
      <c r="D2103" s="50"/>
      <c r="E2103" s="618"/>
      <c r="F2103" s="333"/>
      <c r="G2103" s="48"/>
      <c r="H2103" s="335"/>
      <c r="I2103" s="26"/>
      <c r="J2103" s="32"/>
      <c r="K2103" s="32"/>
      <c r="L2103" s="78"/>
    </row>
    <row r="2104" spans="2:12" ht="22.5" x14ac:dyDescent="0.25">
      <c r="B2104" s="753"/>
      <c r="C2104" s="50">
        <v>160</v>
      </c>
      <c r="D2104" s="50"/>
      <c r="E2104" s="618"/>
      <c r="F2104" s="333"/>
      <c r="G2104" s="48"/>
      <c r="H2104" s="337"/>
      <c r="I2104" s="848" t="s">
        <v>292</v>
      </c>
      <c r="J2104" s="77"/>
      <c r="K2104" s="77"/>
      <c r="L2104" s="240"/>
    </row>
    <row r="2105" spans="2:12" ht="15" x14ac:dyDescent="0.25">
      <c r="D2105" s="50"/>
      <c r="E2105" s="618"/>
      <c r="F2105" s="333"/>
      <c r="G2105" s="48"/>
      <c r="H2105" s="337"/>
      <c r="I2105" s="255"/>
      <c r="J2105" s="32"/>
      <c r="K2105" s="32"/>
      <c r="L2105" s="78"/>
    </row>
    <row r="2106" spans="2:12" ht="15" x14ac:dyDescent="0.25">
      <c r="B2106" s="51">
        <v>1</v>
      </c>
      <c r="D2106" s="50"/>
      <c r="E2106" s="618"/>
      <c r="F2106" s="333"/>
      <c r="G2106" s="48"/>
      <c r="H2106" s="337"/>
      <c r="I2106" s="309" t="s">
        <v>53</v>
      </c>
      <c r="J2106" s="77"/>
      <c r="K2106" s="77"/>
      <c r="L2106" s="240"/>
    </row>
    <row r="2107" spans="2:12" ht="15" x14ac:dyDescent="0.25">
      <c r="D2107" s="50"/>
      <c r="E2107" s="618"/>
      <c r="F2107" s="333"/>
      <c r="G2107" s="48"/>
      <c r="H2107" s="337"/>
      <c r="I2107" s="255"/>
      <c r="J2107" s="272"/>
      <c r="K2107" s="272"/>
      <c r="L2107" s="273"/>
    </row>
    <row r="2108" spans="2:12" x14ac:dyDescent="0.2">
      <c r="D2108" s="50"/>
      <c r="E2108" s="618"/>
      <c r="F2108" s="333">
        <v>432</v>
      </c>
      <c r="G2108" s="48"/>
      <c r="H2108" s="333">
        <v>411</v>
      </c>
      <c r="I2108" s="242" t="s">
        <v>2</v>
      </c>
      <c r="J2108" s="60">
        <v>3945292.62</v>
      </c>
      <c r="K2108" s="60"/>
      <c r="L2108" s="60">
        <f>SUM(J2108:K2108)</f>
        <v>3945292.62</v>
      </c>
    </row>
    <row r="2109" spans="2:12" x14ac:dyDescent="0.2">
      <c r="D2109" s="50"/>
      <c r="E2109" s="618"/>
      <c r="F2109" s="333">
        <v>433</v>
      </c>
      <c r="G2109" s="48"/>
      <c r="H2109" s="333">
        <v>412</v>
      </c>
      <c r="I2109" s="292" t="s">
        <v>3</v>
      </c>
      <c r="J2109" s="60">
        <v>677000</v>
      </c>
      <c r="K2109" s="60"/>
      <c r="L2109" s="60">
        <f t="shared" ref="L2109:L2125" si="125">SUM(J2109:K2109)</f>
        <v>677000</v>
      </c>
    </row>
    <row r="2110" spans="2:12" x14ac:dyDescent="0.2">
      <c r="D2110" s="50"/>
      <c r="E2110" s="618"/>
      <c r="F2110" s="333">
        <v>434</v>
      </c>
      <c r="G2110" s="48"/>
      <c r="H2110" s="333">
        <v>414</v>
      </c>
      <c r="I2110" s="292" t="s">
        <v>34</v>
      </c>
      <c r="J2110" s="60">
        <v>686200</v>
      </c>
      <c r="K2110" s="60"/>
      <c r="L2110" s="60">
        <f t="shared" si="125"/>
        <v>686200</v>
      </c>
    </row>
    <row r="2111" spans="2:12" x14ac:dyDescent="0.2">
      <c r="D2111" s="50"/>
      <c r="E2111" s="618"/>
      <c r="F2111" s="333">
        <v>435</v>
      </c>
      <c r="G2111" s="48"/>
      <c r="H2111" s="333">
        <v>415</v>
      </c>
      <c r="I2111" s="292" t="s">
        <v>5</v>
      </c>
      <c r="J2111" s="60">
        <f>119400+25000</f>
        <v>144400</v>
      </c>
      <c r="K2111" s="60"/>
      <c r="L2111" s="60">
        <f t="shared" si="125"/>
        <v>144400</v>
      </c>
    </row>
    <row r="2112" spans="2:12" x14ac:dyDescent="0.2">
      <c r="D2112" s="50"/>
      <c r="E2112" s="618"/>
      <c r="F2112" s="333">
        <v>436</v>
      </c>
      <c r="G2112" s="48"/>
      <c r="H2112" s="333">
        <v>421</v>
      </c>
      <c r="I2112" s="292" t="s">
        <v>7</v>
      </c>
      <c r="J2112" s="60">
        <v>4218740</v>
      </c>
      <c r="K2112" s="60"/>
      <c r="L2112" s="60">
        <f t="shared" si="125"/>
        <v>4218740</v>
      </c>
    </row>
    <row r="2113" spans="3:12" x14ac:dyDescent="0.2">
      <c r="D2113" s="50"/>
      <c r="E2113" s="618"/>
      <c r="F2113" s="333">
        <v>437</v>
      </c>
      <c r="G2113" s="48"/>
      <c r="H2113" s="333">
        <v>422</v>
      </c>
      <c r="I2113" s="242" t="s">
        <v>8</v>
      </c>
      <c r="J2113" s="60">
        <v>444000</v>
      </c>
      <c r="K2113" s="60"/>
      <c r="L2113" s="60">
        <f t="shared" si="125"/>
        <v>444000</v>
      </c>
    </row>
    <row r="2114" spans="3:12" x14ac:dyDescent="0.2">
      <c r="D2114" s="50"/>
      <c r="E2114" s="618"/>
      <c r="F2114" s="333">
        <v>438</v>
      </c>
      <c r="G2114" s="48"/>
      <c r="H2114" s="333">
        <v>423</v>
      </c>
      <c r="I2114" s="242" t="s">
        <v>9</v>
      </c>
      <c r="J2114" s="60">
        <f>8603200-300000</f>
        <v>8303200</v>
      </c>
      <c r="K2114" s="60"/>
      <c r="L2114" s="60">
        <f t="shared" si="125"/>
        <v>8303200</v>
      </c>
    </row>
    <row r="2115" spans="3:12" x14ac:dyDescent="0.2">
      <c r="D2115" s="50"/>
      <c r="E2115" s="618"/>
      <c r="F2115" s="333">
        <v>439</v>
      </c>
      <c r="G2115" s="48"/>
      <c r="H2115" s="333">
        <v>424</v>
      </c>
      <c r="I2115" s="242" t="s">
        <v>10</v>
      </c>
      <c r="J2115" s="60">
        <v>765500</v>
      </c>
      <c r="K2115" s="60"/>
      <c r="L2115" s="60">
        <f t="shared" si="125"/>
        <v>765500</v>
      </c>
    </row>
    <row r="2116" spans="3:12" x14ac:dyDescent="0.2">
      <c r="D2116" s="50"/>
      <c r="E2116" s="618"/>
      <c r="F2116" s="333">
        <v>440</v>
      </c>
      <c r="G2116" s="48"/>
      <c r="H2116" s="333">
        <v>425</v>
      </c>
      <c r="I2116" s="242" t="s">
        <v>11</v>
      </c>
      <c r="J2116" s="60">
        <f>7982233+250000</f>
        <v>8232233</v>
      </c>
      <c r="K2116" s="60"/>
      <c r="L2116" s="60">
        <f t="shared" si="125"/>
        <v>8232233</v>
      </c>
    </row>
    <row r="2117" spans="3:12" x14ac:dyDescent="0.2">
      <c r="D2117" s="50"/>
      <c r="E2117" s="618"/>
      <c r="F2117" s="333">
        <v>441</v>
      </c>
      <c r="G2117" s="48"/>
      <c r="H2117" s="333">
        <v>426</v>
      </c>
      <c r="I2117" s="242" t="s">
        <v>35</v>
      </c>
      <c r="J2117" s="60">
        <v>2005000</v>
      </c>
      <c r="K2117" s="60"/>
      <c r="L2117" s="60">
        <f t="shared" si="125"/>
        <v>2005000</v>
      </c>
    </row>
    <row r="2118" spans="3:12" x14ac:dyDescent="0.2">
      <c r="D2118" s="50"/>
      <c r="E2118" s="618"/>
      <c r="F2118" s="333">
        <v>442</v>
      </c>
      <c r="G2118" s="48"/>
      <c r="H2118" s="333">
        <v>441</v>
      </c>
      <c r="I2118" s="242" t="s">
        <v>13</v>
      </c>
      <c r="J2118" s="60">
        <v>20000</v>
      </c>
      <c r="K2118" s="60"/>
      <c r="L2118" s="60">
        <f t="shared" si="125"/>
        <v>20000</v>
      </c>
    </row>
    <row r="2119" spans="3:12" x14ac:dyDescent="0.2">
      <c r="D2119" s="50"/>
      <c r="E2119" s="618"/>
      <c r="F2119" s="333">
        <v>443</v>
      </c>
      <c r="G2119" s="48"/>
      <c r="H2119" s="333">
        <v>444</v>
      </c>
      <c r="I2119" s="242" t="s">
        <v>14</v>
      </c>
      <c r="J2119" s="60">
        <v>40000</v>
      </c>
      <c r="K2119" s="60"/>
      <c r="L2119" s="60">
        <f t="shared" si="125"/>
        <v>40000</v>
      </c>
    </row>
    <row r="2120" spans="3:12" x14ac:dyDescent="0.2">
      <c r="D2120" s="50"/>
      <c r="E2120" s="618"/>
      <c r="F2120" s="333">
        <v>444</v>
      </c>
      <c r="G2120" s="48"/>
      <c r="H2120" s="333">
        <v>465</v>
      </c>
      <c r="I2120" s="242" t="s">
        <v>167</v>
      </c>
      <c r="J2120" s="60">
        <v>465150</v>
      </c>
      <c r="K2120" s="60"/>
      <c r="L2120" s="60">
        <f t="shared" si="125"/>
        <v>465150</v>
      </c>
    </row>
    <row r="2121" spans="3:12" x14ac:dyDescent="0.2">
      <c r="D2121" s="50"/>
      <c r="E2121" s="618"/>
      <c r="F2121" s="333">
        <v>445</v>
      </c>
      <c r="G2121" s="48"/>
      <c r="H2121" s="333">
        <v>482</v>
      </c>
      <c r="I2121" s="242" t="s">
        <v>54</v>
      </c>
      <c r="J2121" s="60">
        <v>333000</v>
      </c>
      <c r="K2121" s="60"/>
      <c r="L2121" s="60">
        <f t="shared" si="125"/>
        <v>333000</v>
      </c>
    </row>
    <row r="2122" spans="3:12" x14ac:dyDescent="0.2">
      <c r="D2122" s="50"/>
      <c r="E2122" s="618"/>
      <c r="F2122" s="333">
        <v>446</v>
      </c>
      <c r="G2122" s="48"/>
      <c r="H2122" s="333">
        <v>483</v>
      </c>
      <c r="I2122" s="292" t="s">
        <v>18</v>
      </c>
      <c r="J2122" s="60">
        <v>93000</v>
      </c>
      <c r="K2122" s="60"/>
      <c r="L2122" s="60">
        <f t="shared" si="125"/>
        <v>93000</v>
      </c>
    </row>
    <row r="2123" spans="3:12" x14ac:dyDescent="0.2">
      <c r="D2123" s="50"/>
      <c r="E2123" s="618"/>
      <c r="F2123" s="333">
        <v>447</v>
      </c>
      <c r="G2123" s="48"/>
      <c r="H2123" s="333">
        <v>511</v>
      </c>
      <c r="I2123" s="242" t="s">
        <v>20</v>
      </c>
      <c r="J2123" s="60">
        <v>160000</v>
      </c>
      <c r="K2123" s="60"/>
      <c r="L2123" s="60">
        <f t="shared" si="125"/>
        <v>160000</v>
      </c>
    </row>
    <row r="2124" spans="3:12" x14ac:dyDescent="0.2">
      <c r="D2124" s="50"/>
      <c r="E2124" s="618"/>
      <c r="F2124" s="333">
        <v>448</v>
      </c>
      <c r="G2124" s="48"/>
      <c r="H2124" s="333">
        <v>512</v>
      </c>
      <c r="I2124" s="242" t="s">
        <v>51</v>
      </c>
      <c r="J2124" s="60">
        <v>2159000</v>
      </c>
      <c r="K2124" s="60"/>
      <c r="L2124" s="60">
        <f t="shared" si="125"/>
        <v>2159000</v>
      </c>
    </row>
    <row r="2125" spans="3:12" x14ac:dyDescent="0.2">
      <c r="D2125" s="50"/>
      <c r="E2125" s="618"/>
      <c r="F2125" s="333"/>
      <c r="G2125" s="56" t="s">
        <v>37</v>
      </c>
      <c r="H2125" s="468"/>
      <c r="I2125" s="242" t="s">
        <v>38</v>
      </c>
      <c r="J2125" s="60">
        <f>SUM(J2126)</f>
        <v>32691715.620000001</v>
      </c>
      <c r="K2125" s="60"/>
      <c r="L2125" s="60">
        <f t="shared" si="125"/>
        <v>32691715.620000001</v>
      </c>
    </row>
    <row r="2126" spans="3:12" x14ac:dyDescent="0.2">
      <c r="D2126" s="50"/>
      <c r="E2126" s="618"/>
      <c r="F2126" s="333"/>
      <c r="G2126" s="48"/>
      <c r="H2126" s="468"/>
      <c r="I2126" s="251" t="s">
        <v>601</v>
      </c>
      <c r="J2126" s="61">
        <f>SUM(J2108:J2124)</f>
        <v>32691715.620000001</v>
      </c>
      <c r="K2126" s="61"/>
      <c r="L2126" s="61">
        <f>SUM(J2125:K2125)</f>
        <v>32691715.620000001</v>
      </c>
    </row>
    <row r="2127" spans="3:12" x14ac:dyDescent="0.2">
      <c r="D2127" s="50"/>
      <c r="E2127" s="618"/>
      <c r="F2127" s="333"/>
      <c r="G2127" s="48"/>
      <c r="H2127" s="335"/>
      <c r="I2127" s="79"/>
      <c r="J2127" s="32"/>
      <c r="K2127" s="32"/>
      <c r="L2127" s="78"/>
    </row>
    <row r="2128" spans="3:12" x14ac:dyDescent="0.2">
      <c r="C2128" s="50">
        <v>620</v>
      </c>
      <c r="D2128" s="50"/>
      <c r="E2128" s="620"/>
      <c r="F2128" s="859"/>
      <c r="G2128" s="356"/>
      <c r="H2128" s="413"/>
      <c r="I2128" s="361" t="s">
        <v>794</v>
      </c>
      <c r="J2128" s="81"/>
      <c r="K2128" s="81"/>
      <c r="L2128" s="282"/>
    </row>
    <row r="2129" spans="1:12" x14ac:dyDescent="0.2">
      <c r="D2129" s="50"/>
      <c r="E2129" s="618"/>
      <c r="F2129" s="468">
        <v>449</v>
      </c>
      <c r="G2129" s="256"/>
      <c r="H2129" s="333">
        <v>511</v>
      </c>
      <c r="I2129" s="299" t="s">
        <v>20</v>
      </c>
      <c r="J2129" s="65">
        <v>4000000</v>
      </c>
      <c r="K2129" s="61"/>
      <c r="L2129" s="60">
        <f>SUM(J2129:K2129)</f>
        <v>4000000</v>
      </c>
    </row>
    <row r="2130" spans="1:12" x14ac:dyDescent="0.2">
      <c r="D2130" s="50"/>
      <c r="E2130" s="618"/>
      <c r="F2130" s="468">
        <v>450</v>
      </c>
      <c r="G2130" s="256"/>
      <c r="H2130" s="333">
        <v>512</v>
      </c>
      <c r="I2130" s="242" t="s">
        <v>51</v>
      </c>
      <c r="J2130" s="65">
        <v>1000</v>
      </c>
      <c r="K2130" s="61"/>
      <c r="L2130" s="60">
        <f t="shared" ref="L2130:L2132" si="126">SUM(J2130:K2130)</f>
        <v>1000</v>
      </c>
    </row>
    <row r="2131" spans="1:12" x14ac:dyDescent="0.2">
      <c r="D2131" s="50"/>
      <c r="E2131" s="618"/>
      <c r="F2131" s="333"/>
      <c r="G2131" s="279" t="s">
        <v>37</v>
      </c>
      <c r="H2131" s="468"/>
      <c r="I2131" s="242" t="s">
        <v>38</v>
      </c>
      <c r="J2131" s="65">
        <f>SUM(J2129:J2130)</f>
        <v>4001000</v>
      </c>
      <c r="K2131" s="61"/>
      <c r="L2131" s="60">
        <f t="shared" si="126"/>
        <v>4001000</v>
      </c>
    </row>
    <row r="2132" spans="1:12" x14ac:dyDescent="0.2">
      <c r="D2132" s="50"/>
      <c r="E2132" s="618"/>
      <c r="F2132" s="333"/>
      <c r="G2132" s="48"/>
      <c r="H2132" s="333"/>
      <c r="I2132" s="257" t="s">
        <v>710</v>
      </c>
      <c r="J2132" s="61">
        <f>SUM(J2129:J2130)</f>
        <v>4001000</v>
      </c>
      <c r="K2132" s="61"/>
      <c r="L2132" s="61">
        <f t="shared" si="126"/>
        <v>4001000</v>
      </c>
    </row>
    <row r="2133" spans="1:12" x14ac:dyDescent="0.2">
      <c r="D2133" s="50"/>
      <c r="E2133" s="618"/>
      <c r="F2133" s="333"/>
      <c r="G2133" s="48"/>
      <c r="H2133" s="335"/>
      <c r="I2133" s="849"/>
      <c r="J2133" s="61"/>
      <c r="K2133" s="61"/>
      <c r="L2133" s="61"/>
    </row>
    <row r="2134" spans="1:12" x14ac:dyDescent="0.2">
      <c r="C2134" s="50">
        <v>620</v>
      </c>
      <c r="D2134" s="50"/>
      <c r="E2134" s="620"/>
      <c r="F2134" s="413"/>
      <c r="G2134" s="356"/>
      <c r="H2134" s="484"/>
      <c r="I2134" s="361" t="s">
        <v>793</v>
      </c>
      <c r="J2134" s="61"/>
      <c r="K2134" s="61"/>
      <c r="L2134" s="61"/>
    </row>
    <row r="2135" spans="1:12" x14ac:dyDescent="0.2">
      <c r="D2135" s="50"/>
      <c r="E2135" s="618"/>
      <c r="F2135" s="333">
        <v>451</v>
      </c>
      <c r="G2135" s="48"/>
      <c r="H2135" s="333">
        <v>511</v>
      </c>
      <c r="I2135" s="299" t="s">
        <v>20</v>
      </c>
      <c r="J2135" s="60">
        <v>1500000</v>
      </c>
      <c r="K2135" s="61"/>
      <c r="L2135" s="60">
        <f>SUM(J2135:K2135)</f>
        <v>1500000</v>
      </c>
    </row>
    <row r="2136" spans="1:12" x14ac:dyDescent="0.2">
      <c r="D2136" s="50"/>
      <c r="E2136" s="618"/>
      <c r="F2136" s="333"/>
      <c r="G2136" s="48"/>
      <c r="H2136" s="335"/>
      <c r="I2136" s="257" t="s">
        <v>710</v>
      </c>
      <c r="J2136" s="61">
        <f>SUM(J2135)</f>
        <v>1500000</v>
      </c>
      <c r="K2136" s="61"/>
      <c r="L2136" s="61">
        <f>SUM(J2135:K2135)</f>
        <v>1500000</v>
      </c>
    </row>
    <row r="2137" spans="1:12" ht="15" x14ac:dyDescent="0.25">
      <c r="D2137" s="50"/>
      <c r="E2137" s="618"/>
      <c r="F2137" s="333"/>
      <c r="G2137" s="56" t="s">
        <v>37</v>
      </c>
      <c r="H2137" s="337"/>
      <c r="I2137" s="242" t="s">
        <v>38</v>
      </c>
      <c r="J2137" s="60">
        <f>SUM(J2136)</f>
        <v>1500000</v>
      </c>
      <c r="K2137" s="60"/>
      <c r="L2137" s="60">
        <f>SUM(J2137+K2137)</f>
        <v>1500000</v>
      </c>
    </row>
    <row r="2138" spans="1:12" ht="15" x14ac:dyDescent="0.2">
      <c r="A2138" s="550"/>
      <c r="B2138" s="50"/>
      <c r="C2138" s="461"/>
      <c r="D2138" s="753"/>
      <c r="E2138" s="618"/>
      <c r="F2138" s="333"/>
      <c r="G2138" s="56"/>
      <c r="H2138" s="334"/>
      <c r="I2138" s="239"/>
      <c r="J2138" s="32"/>
      <c r="K2138" s="32"/>
      <c r="L2138" s="78"/>
    </row>
    <row r="2139" spans="1:12" x14ac:dyDescent="0.2">
      <c r="E2139" s="618"/>
      <c r="F2139" s="333"/>
      <c r="G2139" s="56"/>
      <c r="H2139" s="334"/>
      <c r="I2139" s="930" t="s">
        <v>731</v>
      </c>
      <c r="J2139" s="932">
        <f>SUM(J2136+J2132+J2126)</f>
        <v>38192715.620000005</v>
      </c>
      <c r="K2139" s="932"/>
      <c r="L2139" s="932">
        <f t="shared" ref="L2139" si="127">SUM(L2136+L2132+L2126)</f>
        <v>38192715.620000005</v>
      </c>
    </row>
    <row r="2140" spans="1:12" ht="15" x14ac:dyDescent="0.2">
      <c r="A2140" s="550"/>
      <c r="B2140" s="50"/>
      <c r="C2140" s="461"/>
      <c r="D2140" s="753"/>
      <c r="E2140" s="618"/>
      <c r="F2140" s="333"/>
      <c r="G2140" s="56"/>
      <c r="H2140" s="334"/>
      <c r="I2140" s="239"/>
      <c r="J2140" s="32"/>
      <c r="K2140" s="32"/>
      <c r="L2140" s="78"/>
    </row>
    <row r="2141" spans="1:12" ht="22.5" x14ac:dyDescent="0.2">
      <c r="A2141" s="746"/>
      <c r="B2141" s="747"/>
      <c r="C2141" s="850"/>
      <c r="D2141" s="673" t="s">
        <v>557</v>
      </c>
      <c r="E2141" s="674"/>
      <c r="F2141" s="758"/>
      <c r="G2141" s="748"/>
      <c r="H2141" s="749"/>
      <c r="I2141" s="785" t="s">
        <v>627</v>
      </c>
      <c r="J2141" s="719">
        <f>SUM(J2150+J2159+J2167+J2172+J2178+J2184+J2190+J2196+J2201+J2206+J2211+J2216)</f>
        <v>113476304</v>
      </c>
      <c r="K2141" s="719"/>
      <c r="L2141" s="719">
        <f t="shared" ref="L2141" si="128">SUM(L2150+L2159+L2167+L2172+L2178+L2184+L2190+L2196+L2201+L2206+L2211+L2216)</f>
        <v>113476304</v>
      </c>
    </row>
    <row r="2142" spans="1:12" ht="15" x14ac:dyDescent="0.2">
      <c r="A2142" s="550"/>
      <c r="B2142" s="50"/>
      <c r="C2142" s="461"/>
      <c r="D2142" s="753"/>
      <c r="E2142" s="618"/>
      <c r="F2142" s="333"/>
      <c r="G2142" s="48"/>
      <c r="H2142" s="334"/>
      <c r="I2142" s="208"/>
      <c r="J2142" s="208"/>
      <c r="K2142" s="208"/>
      <c r="L2142" s="208"/>
    </row>
    <row r="2143" spans="1:12" ht="15" x14ac:dyDescent="0.25">
      <c r="A2143" s="550"/>
      <c r="B2143" s="50"/>
      <c r="C2143" s="534"/>
      <c r="D2143" s="753"/>
      <c r="E2143" s="622"/>
      <c r="F2143" s="462"/>
      <c r="G2143" s="351"/>
      <c r="H2143" s="495"/>
      <c r="I2143" s="418" t="s">
        <v>272</v>
      </c>
      <c r="J2143" s="517"/>
      <c r="K2143" s="517"/>
      <c r="L2143" s="353"/>
    </row>
    <row r="2144" spans="1:12" ht="22.5" x14ac:dyDescent="0.25">
      <c r="A2144" s="550"/>
      <c r="B2144" s="50"/>
      <c r="C2144" s="461"/>
      <c r="D2144" s="753"/>
      <c r="E2144" s="619" t="s">
        <v>701</v>
      </c>
      <c r="F2144" s="462"/>
      <c r="G2144" s="351"/>
      <c r="H2144" s="495"/>
      <c r="I2144" s="781" t="s">
        <v>702</v>
      </c>
      <c r="J2144" s="421"/>
      <c r="K2144" s="421"/>
      <c r="L2144" s="424"/>
    </row>
    <row r="2145" spans="1:16" ht="15" x14ac:dyDescent="0.25">
      <c r="A2145" s="550"/>
      <c r="B2145" s="50"/>
      <c r="C2145" s="461"/>
      <c r="D2145" s="753"/>
      <c r="E2145" s="618"/>
      <c r="F2145" s="333"/>
      <c r="G2145" s="48"/>
      <c r="H2145" s="337"/>
      <c r="I2145" s="271"/>
      <c r="J2145" s="209"/>
      <c r="K2145" s="209"/>
      <c r="L2145" s="349"/>
    </row>
    <row r="2146" spans="1:16" ht="15" x14ac:dyDescent="0.2">
      <c r="A2146" s="550"/>
      <c r="B2146" s="50"/>
      <c r="C2146" s="461">
        <v>640</v>
      </c>
      <c r="D2146" s="753"/>
      <c r="E2146" s="618"/>
      <c r="F2146" s="333"/>
      <c r="G2146" s="48"/>
      <c r="H2146" s="334"/>
      <c r="I2146" s="301" t="s">
        <v>632</v>
      </c>
      <c r="J2146" s="218"/>
      <c r="K2146" s="218"/>
      <c r="L2146" s="218"/>
    </row>
    <row r="2147" spans="1:16" ht="15" x14ac:dyDescent="0.2">
      <c r="A2147" s="550"/>
      <c r="B2147" s="50"/>
      <c r="C2147" s="461"/>
      <c r="D2147" s="753"/>
      <c r="E2147" s="618"/>
      <c r="F2147" s="333">
        <v>452</v>
      </c>
      <c r="G2147" s="48"/>
      <c r="H2147" s="334" t="s">
        <v>588</v>
      </c>
      <c r="I2147" s="330" t="s">
        <v>7</v>
      </c>
      <c r="J2147" s="60">
        <v>70400000</v>
      </c>
      <c r="K2147" s="60"/>
      <c r="L2147" s="60">
        <f>SUM(J2147:K2147)</f>
        <v>70400000</v>
      </c>
      <c r="M2147" s="202"/>
    </row>
    <row r="2148" spans="1:16" ht="15" x14ac:dyDescent="0.2">
      <c r="A2148" s="550"/>
      <c r="B2148" s="50"/>
      <c r="C2148" s="461"/>
      <c r="D2148" s="753"/>
      <c r="E2148" s="618"/>
      <c r="F2148" s="333">
        <v>453</v>
      </c>
      <c r="G2148" s="48"/>
      <c r="H2148" s="334" t="s">
        <v>46</v>
      </c>
      <c r="I2148" s="258" t="s">
        <v>10</v>
      </c>
      <c r="J2148" s="60">
        <v>1000000</v>
      </c>
      <c r="K2148" s="218"/>
      <c r="L2148" s="60">
        <f t="shared" ref="L2148:L2151" si="129">SUM(J2148:K2148)</f>
        <v>1000000</v>
      </c>
      <c r="M2148" s="176"/>
    </row>
    <row r="2149" spans="1:16" s="208" customFormat="1" x14ac:dyDescent="0.2">
      <c r="A2149" s="550"/>
      <c r="B2149" s="50"/>
      <c r="C2149" s="50"/>
      <c r="D2149" s="50"/>
      <c r="E2149" s="618"/>
      <c r="F2149" s="333">
        <v>454</v>
      </c>
      <c r="G2149" s="48"/>
      <c r="H2149" s="334" t="s">
        <v>271</v>
      </c>
      <c r="I2149" s="258" t="s">
        <v>22</v>
      </c>
      <c r="J2149" s="60">
        <v>2500000</v>
      </c>
      <c r="K2149" s="218"/>
      <c r="L2149" s="60">
        <f t="shared" si="129"/>
        <v>2500000</v>
      </c>
      <c r="M2149" s="219"/>
      <c r="N2149" s="220"/>
      <c r="O2149" s="174"/>
      <c r="P2149" s="174"/>
    </row>
    <row r="2150" spans="1:16" s="208" customFormat="1" ht="15" x14ac:dyDescent="0.25">
      <c r="A2150" s="550"/>
      <c r="B2150" s="50"/>
      <c r="C2150" s="547"/>
      <c r="D2150" s="550"/>
      <c r="E2150" s="625"/>
      <c r="F2150" s="333"/>
      <c r="G2150" s="48"/>
      <c r="H2150" s="347"/>
      <c r="I2150" s="331" t="s">
        <v>703</v>
      </c>
      <c r="J2150" s="218">
        <f>SUM(J2147:J2149)</f>
        <v>73900000</v>
      </c>
      <c r="K2150" s="218"/>
      <c r="L2150" s="60">
        <f t="shared" si="129"/>
        <v>73900000</v>
      </c>
      <c r="M2150" s="219"/>
      <c r="N2150" s="220"/>
      <c r="O2150" s="174"/>
      <c r="P2150" s="174"/>
    </row>
    <row r="2151" spans="1:16" s="208" customFormat="1" ht="15" x14ac:dyDescent="0.25">
      <c r="A2151" s="550"/>
      <c r="B2151" s="50"/>
      <c r="C2151" s="461"/>
      <c r="D2151" s="550"/>
      <c r="E2151" s="618"/>
      <c r="F2151" s="333"/>
      <c r="G2151" s="56" t="s">
        <v>37</v>
      </c>
      <c r="H2151" s="347"/>
      <c r="I2151" s="258" t="s">
        <v>38</v>
      </c>
      <c r="J2151" s="218">
        <f>SUM(J2150)</f>
        <v>73900000</v>
      </c>
      <c r="K2151" s="218"/>
      <c r="L2151" s="61">
        <f t="shared" si="129"/>
        <v>73900000</v>
      </c>
      <c r="M2151" s="219"/>
      <c r="N2151" s="220"/>
      <c r="O2151" s="174"/>
      <c r="P2151" s="174"/>
    </row>
    <row r="2152" spans="1:16" s="208" customFormat="1" ht="15" x14ac:dyDescent="0.25">
      <c r="A2152" s="550"/>
      <c r="B2152" s="50"/>
      <c r="C2152" s="461"/>
      <c r="D2152" s="550"/>
      <c r="E2152" s="618"/>
      <c r="F2152" s="333"/>
      <c r="G2152" s="48"/>
      <c r="H2152" s="347"/>
      <c r="I2152" s="26"/>
      <c r="J2152" s="209"/>
      <c r="K2152" s="209"/>
      <c r="L2152" s="349"/>
      <c r="M2152" s="219"/>
      <c r="N2152" s="220"/>
      <c r="O2152" s="174"/>
      <c r="P2152" s="174"/>
    </row>
    <row r="2153" spans="1:16" s="208" customFormat="1" ht="15" x14ac:dyDescent="0.25">
      <c r="A2153" s="550"/>
      <c r="B2153" s="50"/>
      <c r="C2153" s="461">
        <v>920</v>
      </c>
      <c r="D2153" s="550"/>
      <c r="E2153" s="618"/>
      <c r="F2153" s="872"/>
      <c r="G2153" s="48"/>
      <c r="H2153" s="347"/>
      <c r="I2153" s="309" t="s">
        <v>76</v>
      </c>
      <c r="J2153" s="386"/>
      <c r="K2153" s="386"/>
      <c r="L2153" s="387"/>
      <c r="M2153" s="219"/>
      <c r="N2153" s="220"/>
      <c r="O2153" s="174"/>
      <c r="P2153" s="174"/>
    </row>
    <row r="2154" spans="1:16" s="208" customFormat="1" ht="15" x14ac:dyDescent="0.25">
      <c r="A2154" s="550"/>
      <c r="B2154" s="50"/>
      <c r="C2154" s="461"/>
      <c r="D2154" s="550"/>
      <c r="E2154" s="618"/>
      <c r="F2154" s="872"/>
      <c r="G2154" s="344"/>
      <c r="H2154" s="347"/>
      <c r="I2154" s="255"/>
      <c r="J2154" s="209"/>
      <c r="K2154" s="209"/>
      <c r="L2154" s="349"/>
      <c r="M2154" s="219"/>
      <c r="N2154" s="220"/>
      <c r="O2154" s="174"/>
      <c r="P2154" s="174"/>
    </row>
    <row r="2155" spans="1:16" s="208" customFormat="1" ht="45" x14ac:dyDescent="0.2">
      <c r="A2155" s="550"/>
      <c r="B2155" s="50"/>
      <c r="C2155" s="461"/>
      <c r="D2155" s="550"/>
      <c r="E2155" s="620" t="s">
        <v>557</v>
      </c>
      <c r="F2155" s="413"/>
      <c r="G2155" s="436"/>
      <c r="H2155" s="415"/>
      <c r="I2155" s="417" t="s">
        <v>741</v>
      </c>
      <c r="J2155" s="81"/>
      <c r="K2155" s="81"/>
      <c r="L2155" s="282"/>
      <c r="M2155" s="219"/>
      <c r="N2155" s="220"/>
      <c r="O2155" s="174"/>
      <c r="P2155" s="174"/>
    </row>
    <row r="2156" spans="1:16" s="208" customFormat="1" ht="15" x14ac:dyDescent="0.2">
      <c r="A2156" s="550"/>
      <c r="B2156" s="50"/>
      <c r="C2156" s="461"/>
      <c r="D2156" s="550"/>
      <c r="E2156" s="621"/>
      <c r="F2156" s="464">
        <v>455</v>
      </c>
      <c r="G2156" s="344"/>
      <c r="H2156" s="493" t="s">
        <v>717</v>
      </c>
      <c r="I2156" s="292" t="s">
        <v>222</v>
      </c>
      <c r="J2156" s="60">
        <v>600000</v>
      </c>
      <c r="K2156" s="60"/>
      <c r="L2156" s="60">
        <v>600000</v>
      </c>
      <c r="M2156" s="219"/>
      <c r="N2156" s="220"/>
      <c r="O2156" s="174"/>
      <c r="P2156" s="174"/>
    </row>
    <row r="2157" spans="1:16" s="208" customFormat="1" ht="15" x14ac:dyDescent="0.2">
      <c r="A2157" s="550"/>
      <c r="B2157" s="50"/>
      <c r="C2157" s="461"/>
      <c r="D2157" s="550"/>
      <c r="E2157" s="618"/>
      <c r="F2157" s="333"/>
      <c r="G2157" s="48"/>
      <c r="H2157" s="334"/>
      <c r="I2157" s="242" t="s">
        <v>74</v>
      </c>
      <c r="J2157" s="60">
        <v>600000</v>
      </c>
      <c r="K2157" s="60"/>
      <c r="L2157" s="60">
        <f>SUM(J2157:K2157)</f>
        <v>600000</v>
      </c>
      <c r="M2157" s="219"/>
      <c r="N2157" s="220"/>
      <c r="O2157" s="174"/>
      <c r="P2157" s="174"/>
    </row>
    <row r="2158" spans="1:16" s="208" customFormat="1" x14ac:dyDescent="0.2">
      <c r="A2158" s="550"/>
      <c r="B2158" s="50"/>
      <c r="C2158" s="547"/>
      <c r="D2158" s="550"/>
      <c r="E2158" s="618"/>
      <c r="F2158" s="333"/>
      <c r="G2158" s="56" t="s">
        <v>37</v>
      </c>
      <c r="H2158" s="335"/>
      <c r="I2158" s="242" t="s">
        <v>38</v>
      </c>
      <c r="J2158" s="60">
        <f>SUM(J2157)</f>
        <v>600000</v>
      </c>
      <c r="K2158" s="60"/>
      <c r="L2158" s="60">
        <f>SUM(J2157:K2157)</f>
        <v>600000</v>
      </c>
      <c r="M2158" s="219"/>
      <c r="N2158" s="220"/>
      <c r="O2158" s="174"/>
      <c r="P2158" s="174"/>
    </row>
    <row r="2159" spans="1:16" s="208" customFormat="1" ht="15" x14ac:dyDescent="0.25">
      <c r="A2159" s="550"/>
      <c r="B2159" s="50"/>
      <c r="C2159" s="461"/>
      <c r="D2159" s="550"/>
      <c r="E2159" s="618"/>
      <c r="F2159" s="333"/>
      <c r="G2159" s="56"/>
      <c r="H2159" s="337"/>
      <c r="I2159" s="66" t="s">
        <v>704</v>
      </c>
      <c r="J2159" s="61">
        <f>SUM(J2157)</f>
        <v>600000</v>
      </c>
      <c r="K2159" s="61"/>
      <c r="L2159" s="61">
        <f>SUM(J2158:K2158)</f>
        <v>600000</v>
      </c>
      <c r="M2159" s="219"/>
      <c r="N2159" s="220"/>
      <c r="O2159" s="174"/>
      <c r="P2159" s="174"/>
    </row>
    <row r="2160" spans="1:16" s="208" customFormat="1" ht="15" x14ac:dyDescent="0.2">
      <c r="A2160" s="550"/>
      <c r="B2160" s="50"/>
      <c r="C2160" s="461"/>
      <c r="D2160" s="550"/>
      <c r="E2160" s="618"/>
      <c r="F2160" s="333"/>
      <c r="G2160" s="48"/>
      <c r="H2160" s="334"/>
      <c r="I2160" s="18"/>
      <c r="J2160" s="209"/>
      <c r="K2160" s="209"/>
      <c r="L2160" s="349"/>
      <c r="M2160" s="219"/>
      <c r="N2160" s="220"/>
      <c r="O2160" s="174"/>
      <c r="P2160" s="174"/>
    </row>
    <row r="2161" spans="1:22" s="208" customFormat="1" ht="15" x14ac:dyDescent="0.2">
      <c r="A2161" s="550"/>
      <c r="B2161" s="50"/>
      <c r="C2161" s="461">
        <v>620</v>
      </c>
      <c r="D2161" s="550"/>
      <c r="E2161" s="618"/>
      <c r="F2161" s="333"/>
      <c r="G2161" s="48"/>
      <c r="H2161" s="334"/>
      <c r="I2161" s="18" t="s">
        <v>105</v>
      </c>
      <c r="J2161" s="209"/>
      <c r="K2161" s="209"/>
      <c r="L2161" s="349"/>
      <c r="M2161" s="219"/>
      <c r="N2161" s="220"/>
      <c r="O2161" s="174"/>
      <c r="P2161" s="174"/>
    </row>
    <row r="2162" spans="1:22" s="208" customFormat="1" ht="15" x14ac:dyDescent="0.2">
      <c r="A2162" s="550"/>
      <c r="B2162" s="50"/>
      <c r="C2162" s="461"/>
      <c r="D2162" s="550"/>
      <c r="E2162" s="618"/>
      <c r="F2162" s="333"/>
      <c r="G2162" s="48"/>
      <c r="H2162" s="335"/>
      <c r="I2162" s="18"/>
      <c r="J2162" s="209"/>
      <c r="K2162" s="209"/>
      <c r="L2162" s="349"/>
      <c r="M2162" s="219"/>
      <c r="N2162" s="220"/>
      <c r="O2162" s="174"/>
      <c r="P2162" s="174"/>
    </row>
    <row r="2163" spans="1:22" s="208" customFormat="1" ht="22.5" x14ac:dyDescent="0.2">
      <c r="A2163" s="51"/>
      <c r="B2163" s="51"/>
      <c r="C2163" s="50"/>
      <c r="D2163" s="51"/>
      <c r="E2163" s="620" t="s">
        <v>557</v>
      </c>
      <c r="F2163" s="413"/>
      <c r="G2163" s="356"/>
      <c r="H2163" s="484"/>
      <c r="I2163" s="417" t="s">
        <v>740</v>
      </c>
      <c r="J2163" s="81"/>
      <c r="K2163" s="81"/>
      <c r="L2163" s="282"/>
      <c r="M2163" s="219"/>
      <c r="N2163" s="220"/>
      <c r="O2163" s="174"/>
      <c r="P2163" s="174"/>
    </row>
    <row r="2164" spans="1:22" s="208" customFormat="1" x14ac:dyDescent="0.2">
      <c r="A2164" s="51"/>
      <c r="B2164" s="51"/>
      <c r="C2164" s="50"/>
      <c r="D2164" s="51"/>
      <c r="E2164" s="618"/>
      <c r="F2164" s="333">
        <v>456</v>
      </c>
      <c r="G2164" s="48"/>
      <c r="H2164" s="334" t="s">
        <v>270</v>
      </c>
      <c r="I2164" s="66" t="s">
        <v>584</v>
      </c>
      <c r="J2164" s="60">
        <v>108000</v>
      </c>
      <c r="K2164" s="60"/>
      <c r="L2164" s="60">
        <f>SUM(J2164:K2164)</f>
        <v>108000</v>
      </c>
      <c r="M2164" s="219"/>
      <c r="N2164" s="220"/>
      <c r="O2164" s="174"/>
      <c r="P2164" s="174"/>
    </row>
    <row r="2165" spans="1:22" s="208" customFormat="1" x14ac:dyDescent="0.2">
      <c r="A2165" s="51"/>
      <c r="B2165" s="51"/>
      <c r="C2165" s="50"/>
      <c r="D2165" s="51"/>
      <c r="E2165" s="618"/>
      <c r="F2165" s="333"/>
      <c r="G2165" s="56" t="s">
        <v>37</v>
      </c>
      <c r="H2165" s="334"/>
      <c r="I2165" s="242" t="s">
        <v>38</v>
      </c>
      <c r="J2165" s="60">
        <f>SUM(J2164-J2166)</f>
        <v>46000</v>
      </c>
      <c r="K2165" s="60"/>
      <c r="L2165" s="60">
        <f t="shared" ref="L2165:L2167" si="130">SUM(J2165:K2165)</f>
        <v>46000</v>
      </c>
      <c r="M2165" s="219"/>
      <c r="N2165" s="220"/>
      <c r="O2165" s="174"/>
      <c r="P2165" s="174"/>
    </row>
    <row r="2166" spans="1:22" s="208" customFormat="1" x14ac:dyDescent="0.2">
      <c r="A2166" s="51"/>
      <c r="B2166" s="50"/>
      <c r="C2166" s="50"/>
      <c r="D2166" s="550"/>
      <c r="E2166" s="618"/>
      <c r="F2166" s="333"/>
      <c r="G2166" s="56" t="s">
        <v>113</v>
      </c>
      <c r="H2166" s="334"/>
      <c r="I2166" s="242" t="s">
        <v>418</v>
      </c>
      <c r="J2166" s="60">
        <v>62000</v>
      </c>
      <c r="K2166" s="60"/>
      <c r="L2166" s="60">
        <f t="shared" si="130"/>
        <v>62000</v>
      </c>
      <c r="M2166" s="219"/>
      <c r="N2166" s="220"/>
      <c r="O2166" s="174"/>
      <c r="P2166" s="174"/>
    </row>
    <row r="2167" spans="1:22" s="208" customFormat="1" x14ac:dyDescent="0.2">
      <c r="A2167" s="51"/>
      <c r="B2167" s="50"/>
      <c r="C2167" s="50"/>
      <c r="D2167" s="550"/>
      <c r="E2167" s="618"/>
      <c r="F2167" s="333"/>
      <c r="G2167" s="56"/>
      <c r="H2167" s="335"/>
      <c r="I2167" s="66" t="s">
        <v>704</v>
      </c>
      <c r="J2167" s="61">
        <f>SUM(J2164)</f>
        <v>108000</v>
      </c>
      <c r="K2167" s="61"/>
      <c r="L2167" s="61">
        <f t="shared" si="130"/>
        <v>108000</v>
      </c>
      <c r="M2167" s="219"/>
      <c r="N2167" s="220"/>
      <c r="O2167" s="174"/>
      <c r="P2167" s="174"/>
    </row>
    <row r="2168" spans="1:22" s="208" customFormat="1" ht="15" x14ac:dyDescent="0.25">
      <c r="A2168" s="51"/>
      <c r="B2168" s="50"/>
      <c r="C2168" s="50"/>
      <c r="D2168" s="550"/>
      <c r="E2168" s="618"/>
      <c r="F2168" s="333"/>
      <c r="G2168" s="48"/>
      <c r="H2168" s="334"/>
      <c r="I2168" s="641"/>
      <c r="J2168" s="364"/>
      <c r="K2168" s="364"/>
      <c r="L2168" s="364"/>
      <c r="M2168" s="170"/>
      <c r="N2168" s="220"/>
      <c r="O2168" s="174"/>
      <c r="P2168" s="174"/>
    </row>
    <row r="2169" spans="1:22" s="208" customFormat="1" ht="22.5" x14ac:dyDescent="0.2">
      <c r="A2169" s="51"/>
      <c r="B2169" s="50"/>
      <c r="C2169" s="50"/>
      <c r="D2169" s="550"/>
      <c r="E2169" s="620" t="s">
        <v>557</v>
      </c>
      <c r="F2169" s="413"/>
      <c r="G2169" s="356"/>
      <c r="H2169" s="484"/>
      <c r="I2169" s="361" t="s">
        <v>904</v>
      </c>
      <c r="J2169" s="281"/>
      <c r="K2169" s="81"/>
      <c r="L2169" s="282"/>
      <c r="M2169" s="221"/>
      <c r="N2169" s="220"/>
      <c r="O2169" s="174"/>
      <c r="P2169" s="174"/>
    </row>
    <row r="2170" spans="1:22" s="227" customFormat="1" ht="15" x14ac:dyDescent="0.25">
      <c r="A2170" s="51"/>
      <c r="B2170" s="51"/>
      <c r="C2170" s="50"/>
      <c r="D2170" s="51"/>
      <c r="E2170" s="618"/>
      <c r="F2170" s="333">
        <v>457</v>
      </c>
      <c r="G2170" s="48"/>
      <c r="H2170" s="334" t="s">
        <v>270</v>
      </c>
      <c r="I2170" s="242" t="s">
        <v>20</v>
      </c>
      <c r="J2170" s="65">
        <v>2040000</v>
      </c>
      <c r="K2170" s="60"/>
      <c r="L2170" s="60">
        <f>SUM(J2170:K2170)</f>
        <v>2040000</v>
      </c>
      <c r="M2170" s="224"/>
      <c r="N2170" s="225"/>
      <c r="O2170" s="226"/>
      <c r="P2170" s="226"/>
    </row>
    <row r="2171" spans="1:22" s="227" customFormat="1" ht="15" x14ac:dyDescent="0.25">
      <c r="A2171" s="51"/>
      <c r="B2171" s="50"/>
      <c r="C2171" s="50"/>
      <c r="D2171" s="550"/>
      <c r="E2171" s="618"/>
      <c r="F2171" s="333"/>
      <c r="G2171" s="56" t="s">
        <v>37</v>
      </c>
      <c r="H2171" s="334"/>
      <c r="I2171" s="242" t="s">
        <v>38</v>
      </c>
      <c r="J2171" s="65">
        <f>SUM(J2170:J2170)</f>
        <v>2040000</v>
      </c>
      <c r="K2171" s="60"/>
      <c r="L2171" s="60">
        <f>SUM(J2170:K2170)</f>
        <v>2040000</v>
      </c>
      <c r="M2171" s="224"/>
      <c r="N2171" s="225"/>
      <c r="O2171" s="226"/>
      <c r="P2171" s="226"/>
    </row>
    <row r="2172" spans="1:22" s="213" customFormat="1" ht="15" x14ac:dyDescent="0.25">
      <c r="A2172" s="51"/>
      <c r="B2172" s="50"/>
      <c r="C2172" s="50"/>
      <c r="D2172" s="550"/>
      <c r="E2172" s="618"/>
      <c r="F2172" s="333"/>
      <c r="G2172" s="48"/>
      <c r="H2172" s="335"/>
      <c r="I2172" s="251" t="s">
        <v>710</v>
      </c>
      <c r="J2172" s="57">
        <f>SUM(J2171)</f>
        <v>2040000</v>
      </c>
      <c r="K2172" s="61"/>
      <c r="L2172" s="61">
        <f>SUM(L2171)</f>
        <v>2040000</v>
      </c>
      <c r="M2172" s="224"/>
      <c r="N2172" s="228"/>
    </row>
    <row r="2173" spans="1:22" s="229" customFormat="1" ht="15" x14ac:dyDescent="0.25">
      <c r="A2173" s="51"/>
      <c r="B2173" s="50"/>
      <c r="C2173" s="50"/>
      <c r="D2173" s="550"/>
      <c r="E2173" s="618"/>
      <c r="F2173" s="333"/>
      <c r="G2173" s="48"/>
      <c r="H2173" s="335"/>
      <c r="I2173" s="641"/>
      <c r="J2173" s="364"/>
      <c r="K2173" s="364"/>
      <c r="L2173" s="364"/>
      <c r="M2173" s="224"/>
      <c r="N2173" s="1018"/>
      <c r="O2173" s="1018"/>
      <c r="P2173" s="1018"/>
      <c r="Q2173" s="1018"/>
      <c r="R2173" s="1018"/>
      <c r="S2173" s="1018"/>
      <c r="T2173" s="1018"/>
      <c r="U2173" s="1018"/>
      <c r="V2173" s="1018"/>
    </row>
    <row r="2174" spans="1:22" s="229" customFormat="1" ht="22.5" x14ac:dyDescent="0.25">
      <c r="A2174" s="51"/>
      <c r="B2174" s="50"/>
      <c r="C2174" s="50"/>
      <c r="D2174" s="550"/>
      <c r="E2174" s="620" t="s">
        <v>557</v>
      </c>
      <c r="F2174" s="413"/>
      <c r="G2174" s="356"/>
      <c r="H2174" s="415"/>
      <c r="I2174" s="423" t="s">
        <v>739</v>
      </c>
      <c r="J2174" s="348"/>
      <c r="K2174" s="348"/>
      <c r="L2174" s="58"/>
      <c r="M2174" s="224"/>
      <c r="N2174" s="443"/>
      <c r="O2174" s="443"/>
      <c r="P2174" s="443"/>
      <c r="Q2174" s="443"/>
      <c r="R2174" s="443"/>
      <c r="S2174" s="443"/>
      <c r="T2174" s="443"/>
      <c r="U2174" s="443"/>
      <c r="V2174" s="443"/>
    </row>
    <row r="2175" spans="1:22" x14ac:dyDescent="0.2">
      <c r="B2175" s="50"/>
      <c r="D2175" s="550"/>
      <c r="E2175" s="618"/>
      <c r="F2175" s="333">
        <v>458</v>
      </c>
      <c r="G2175" s="48"/>
      <c r="H2175" s="333">
        <v>511</v>
      </c>
      <c r="I2175" s="242" t="s">
        <v>20</v>
      </c>
      <c r="J2175" s="60">
        <v>3059200</v>
      </c>
      <c r="K2175" s="60"/>
      <c r="L2175" s="60">
        <f>SUM(J2175:K2175)</f>
        <v>3059200</v>
      </c>
    </row>
    <row r="2176" spans="1:22" x14ac:dyDescent="0.2">
      <c r="E2176" s="618"/>
      <c r="F2176" s="333"/>
      <c r="G2176" s="56" t="s">
        <v>37</v>
      </c>
      <c r="H2176" s="334"/>
      <c r="I2176" s="242" t="s">
        <v>38</v>
      </c>
      <c r="J2176" s="60">
        <f>SUM(J2175-J2177)</f>
        <v>61184</v>
      </c>
      <c r="K2176" s="60"/>
      <c r="L2176" s="60">
        <f t="shared" ref="L2176:L2178" si="131">SUM(J2176:K2176)</f>
        <v>61184</v>
      </c>
    </row>
    <row r="2177" spans="2:12" x14ac:dyDescent="0.2">
      <c r="B2177" s="50"/>
      <c r="D2177" s="550"/>
      <c r="E2177" s="618"/>
      <c r="F2177" s="333"/>
      <c r="G2177" s="56" t="s">
        <v>113</v>
      </c>
      <c r="H2177" s="334"/>
      <c r="I2177" s="242" t="s">
        <v>418</v>
      </c>
      <c r="J2177" s="60">
        <v>2998016</v>
      </c>
      <c r="K2177" s="60"/>
      <c r="L2177" s="60">
        <f t="shared" si="131"/>
        <v>2998016</v>
      </c>
    </row>
    <row r="2178" spans="2:12" x14ac:dyDescent="0.2">
      <c r="B2178" s="50"/>
      <c r="D2178" s="550"/>
      <c r="E2178" s="618"/>
      <c r="F2178" s="333"/>
      <c r="G2178" s="48"/>
      <c r="H2178" s="335"/>
      <c r="I2178" s="251" t="s">
        <v>710</v>
      </c>
      <c r="J2178" s="61">
        <f>SUM(J2175)</f>
        <v>3059200</v>
      </c>
      <c r="K2178" s="61"/>
      <c r="L2178" s="61">
        <f t="shared" si="131"/>
        <v>3059200</v>
      </c>
    </row>
    <row r="2179" spans="2:12" x14ac:dyDescent="0.2">
      <c r="B2179" s="50"/>
      <c r="D2179" s="550"/>
      <c r="E2179" s="618"/>
      <c r="F2179" s="333"/>
      <c r="G2179" s="48"/>
      <c r="H2179" s="335"/>
    </row>
    <row r="2180" spans="2:12" ht="22.5" x14ac:dyDescent="0.2">
      <c r="B2180" s="50"/>
      <c r="D2180" s="550"/>
      <c r="E2180" s="620" t="s">
        <v>557</v>
      </c>
      <c r="F2180" s="413"/>
      <c r="G2180" s="356"/>
      <c r="H2180" s="415"/>
      <c r="I2180" s="423" t="s">
        <v>792</v>
      </c>
      <c r="J2180" s="283"/>
      <c r="K2180" s="348"/>
      <c r="L2180" s="58"/>
    </row>
    <row r="2181" spans="2:12" x14ac:dyDescent="0.2">
      <c r="B2181" s="50"/>
      <c r="D2181" s="550"/>
      <c r="E2181" s="618"/>
      <c r="F2181" s="333">
        <v>459</v>
      </c>
      <c r="G2181" s="48"/>
      <c r="H2181" s="334" t="s">
        <v>270</v>
      </c>
      <c r="I2181" s="242" t="s">
        <v>20</v>
      </c>
      <c r="J2181" s="65">
        <v>1000000</v>
      </c>
      <c r="K2181" s="60"/>
      <c r="L2181" s="60">
        <f>SUM(J2181:K2181)</f>
        <v>1000000</v>
      </c>
    </row>
    <row r="2182" spans="2:12" x14ac:dyDescent="0.2">
      <c r="B2182" s="50"/>
      <c r="D2182" s="550"/>
      <c r="E2182" s="618"/>
      <c r="F2182" s="333"/>
      <c r="G2182" s="56" t="s">
        <v>37</v>
      </c>
      <c r="H2182" s="334"/>
      <c r="I2182" s="242" t="s">
        <v>38</v>
      </c>
      <c r="J2182" s="65">
        <f>SUM(J2181-J2183)</f>
        <v>150000.33999999997</v>
      </c>
      <c r="K2182" s="60"/>
      <c r="L2182" s="60">
        <f t="shared" ref="L2182:L2184" si="132">SUM(J2182:K2182)</f>
        <v>150000.33999999997</v>
      </c>
    </row>
    <row r="2183" spans="2:12" x14ac:dyDescent="0.2">
      <c r="B2183" s="50"/>
      <c r="D2183" s="550"/>
      <c r="E2183" s="618"/>
      <c r="F2183" s="333"/>
      <c r="G2183" s="56" t="s">
        <v>113</v>
      </c>
      <c r="H2183" s="334"/>
      <c r="I2183" s="242" t="s">
        <v>418</v>
      </c>
      <c r="J2183" s="65">
        <v>849999.66</v>
      </c>
      <c r="K2183" s="60"/>
      <c r="L2183" s="60">
        <f t="shared" si="132"/>
        <v>849999.66</v>
      </c>
    </row>
    <row r="2184" spans="2:12" x14ac:dyDescent="0.2">
      <c r="B2184" s="50"/>
      <c r="D2184" s="550"/>
      <c r="E2184" s="618"/>
      <c r="F2184" s="333"/>
      <c r="G2184" s="48"/>
      <c r="H2184" s="335"/>
      <c r="I2184" s="251" t="s">
        <v>710</v>
      </c>
      <c r="J2184" s="57">
        <f>SUM(J2182:J2183)</f>
        <v>1000000</v>
      </c>
      <c r="K2184" s="61"/>
      <c r="L2184" s="61">
        <f t="shared" si="132"/>
        <v>1000000</v>
      </c>
    </row>
    <row r="2185" spans="2:12" x14ac:dyDescent="0.2">
      <c r="B2185" s="50"/>
      <c r="D2185" s="550"/>
      <c r="E2185" s="618"/>
      <c r="F2185" s="333"/>
      <c r="G2185" s="48"/>
      <c r="H2185" s="335"/>
      <c r="I2185" s="291"/>
      <c r="J2185" s="246"/>
      <c r="K2185" s="30"/>
      <c r="L2185" s="62"/>
    </row>
    <row r="2186" spans="2:12" ht="22.5" x14ac:dyDescent="0.2">
      <c r="B2186" s="50"/>
      <c r="D2186" s="550"/>
      <c r="E2186" s="620" t="s">
        <v>557</v>
      </c>
      <c r="F2186" s="413"/>
      <c r="G2186" s="356"/>
      <c r="H2186" s="415"/>
      <c r="I2186" s="423" t="s">
        <v>791</v>
      </c>
      <c r="J2186" s="283"/>
      <c r="K2186" s="348"/>
      <c r="L2186" s="58"/>
    </row>
    <row r="2187" spans="2:12" x14ac:dyDescent="0.2">
      <c r="B2187" s="50"/>
      <c r="D2187" s="550"/>
      <c r="E2187" s="618"/>
      <c r="F2187" s="333">
        <v>460</v>
      </c>
      <c r="G2187" s="48"/>
      <c r="H2187" s="334" t="s">
        <v>270</v>
      </c>
      <c r="I2187" s="242" t="s">
        <v>20</v>
      </c>
      <c r="J2187" s="65">
        <v>23435104</v>
      </c>
      <c r="K2187" s="60"/>
      <c r="L2187" s="60">
        <f>SUM(J2187:K2187)</f>
        <v>23435104</v>
      </c>
    </row>
    <row r="2188" spans="2:12" x14ac:dyDescent="0.2">
      <c r="B2188" s="50"/>
      <c r="D2188" s="550"/>
      <c r="E2188" s="618"/>
      <c r="F2188" s="333"/>
      <c r="G2188" s="56" t="s">
        <v>37</v>
      </c>
      <c r="H2188" s="334"/>
      <c r="I2188" s="242" t="s">
        <v>38</v>
      </c>
      <c r="J2188" s="65">
        <f>SUM(J2187-J2189)</f>
        <v>13862136</v>
      </c>
      <c r="K2188" s="60"/>
      <c r="L2188" s="60">
        <f t="shared" ref="L2188:L2190" si="133">SUM(J2188:K2188)</f>
        <v>13862136</v>
      </c>
    </row>
    <row r="2189" spans="2:12" x14ac:dyDescent="0.2">
      <c r="B2189" s="50"/>
      <c r="D2189" s="550"/>
      <c r="E2189" s="618"/>
      <c r="F2189" s="333"/>
      <c r="G2189" s="56" t="s">
        <v>113</v>
      </c>
      <c r="H2189" s="334"/>
      <c r="I2189" s="242" t="s">
        <v>418</v>
      </c>
      <c r="J2189" s="65">
        <v>9572968</v>
      </c>
      <c r="K2189" s="60"/>
      <c r="L2189" s="60">
        <f t="shared" si="133"/>
        <v>9572968</v>
      </c>
    </row>
    <row r="2190" spans="2:12" x14ac:dyDescent="0.2">
      <c r="B2190" s="50"/>
      <c r="D2190" s="550"/>
      <c r="E2190" s="618"/>
      <c r="F2190" s="333"/>
      <c r="G2190" s="48"/>
      <c r="H2190" s="334"/>
      <c r="I2190" s="251" t="s">
        <v>710</v>
      </c>
      <c r="J2190" s="57">
        <f>SUM(J2188:J2189)</f>
        <v>23435104</v>
      </c>
      <c r="K2190" s="61"/>
      <c r="L2190" s="61">
        <f t="shared" si="133"/>
        <v>23435104</v>
      </c>
    </row>
    <row r="2191" spans="2:12" x14ac:dyDescent="0.2">
      <c r="B2191" s="50"/>
      <c r="D2191" s="550"/>
      <c r="E2191" s="618"/>
      <c r="F2191" s="333"/>
      <c r="G2191" s="48"/>
      <c r="H2191" s="335"/>
      <c r="I2191" s="291"/>
      <c r="J2191" s="246"/>
      <c r="K2191" s="30"/>
      <c r="L2191" s="62"/>
    </row>
    <row r="2192" spans="2:12" x14ac:dyDescent="0.2">
      <c r="B2192" s="50"/>
      <c r="D2192" s="550"/>
      <c r="E2192" s="618"/>
      <c r="F2192" s="333"/>
      <c r="G2192" s="48"/>
      <c r="H2192" s="334"/>
      <c r="I2192" s="26"/>
      <c r="J2192" s="246"/>
      <c r="K2192" s="30"/>
      <c r="L2192" s="62"/>
    </row>
    <row r="2193" spans="2:12" ht="22.5" x14ac:dyDescent="0.2">
      <c r="B2193" s="50"/>
      <c r="D2193" s="550"/>
      <c r="E2193" s="620" t="s">
        <v>557</v>
      </c>
      <c r="F2193" s="413"/>
      <c r="G2193" s="356"/>
      <c r="H2193" s="484"/>
      <c r="I2193" s="423" t="s">
        <v>738</v>
      </c>
      <c r="J2193" s="283"/>
      <c r="K2193" s="348"/>
      <c r="L2193" s="58"/>
    </row>
    <row r="2194" spans="2:12" x14ac:dyDescent="0.2">
      <c r="E2194" s="618"/>
      <c r="F2194" s="333">
        <v>461</v>
      </c>
      <c r="G2194" s="48"/>
      <c r="H2194" s="334" t="s">
        <v>270</v>
      </c>
      <c r="I2194" s="242" t="s">
        <v>20</v>
      </c>
      <c r="J2194" s="65">
        <v>500000</v>
      </c>
      <c r="K2194" s="60"/>
      <c r="L2194" s="60">
        <f>SUM(J2194:K2194)</f>
        <v>500000</v>
      </c>
    </row>
    <row r="2195" spans="2:12" x14ac:dyDescent="0.2">
      <c r="E2195" s="618"/>
      <c r="F2195" s="333"/>
      <c r="G2195" s="56" t="s">
        <v>37</v>
      </c>
      <c r="H2195" s="334"/>
      <c r="I2195" s="242" t="s">
        <v>38</v>
      </c>
      <c r="J2195" s="65">
        <f>SUM(J2194)</f>
        <v>500000</v>
      </c>
      <c r="K2195" s="60"/>
      <c r="L2195" s="60">
        <f>SUM(J2194:K2194)</f>
        <v>500000</v>
      </c>
    </row>
    <row r="2196" spans="2:12" x14ac:dyDescent="0.2">
      <c r="B2196" s="50"/>
      <c r="D2196" s="550"/>
      <c r="E2196" s="618"/>
      <c r="F2196" s="333"/>
      <c r="G2196" s="48"/>
      <c r="H2196" s="335"/>
      <c r="I2196" s="251" t="s">
        <v>710</v>
      </c>
      <c r="J2196" s="57">
        <f>SUM(J2195)</f>
        <v>500000</v>
      </c>
      <c r="K2196" s="61"/>
      <c r="L2196" s="61">
        <f>SUM(L2195)</f>
        <v>500000</v>
      </c>
    </row>
    <row r="2197" spans="2:12" x14ac:dyDescent="0.2">
      <c r="B2197" s="50"/>
      <c r="D2197" s="550"/>
      <c r="E2197" s="618"/>
      <c r="F2197" s="333"/>
      <c r="G2197" s="48"/>
      <c r="H2197" s="334"/>
    </row>
    <row r="2198" spans="2:12" ht="22.5" x14ac:dyDescent="0.2">
      <c r="B2198" s="50"/>
      <c r="D2198" s="550"/>
      <c r="E2198" s="620" t="s">
        <v>557</v>
      </c>
      <c r="F2198" s="413"/>
      <c r="G2198" s="356"/>
      <c r="H2198" s="415"/>
      <c r="I2198" s="423" t="s">
        <v>790</v>
      </c>
      <c r="J2198" s="283"/>
      <c r="K2198" s="348"/>
      <c r="L2198" s="58"/>
    </row>
    <row r="2199" spans="2:12" x14ac:dyDescent="0.2">
      <c r="B2199" s="50"/>
      <c r="D2199" s="550"/>
      <c r="E2199" s="618"/>
      <c r="F2199" s="333">
        <v>462</v>
      </c>
      <c r="G2199" s="48"/>
      <c r="H2199" s="334" t="s">
        <v>270</v>
      </c>
      <c r="I2199" s="242" t="s">
        <v>20</v>
      </c>
      <c r="J2199" s="65">
        <v>500000</v>
      </c>
      <c r="K2199" s="60"/>
      <c r="L2199" s="60">
        <f>SUM(J2199:K2199)</f>
        <v>500000</v>
      </c>
    </row>
    <row r="2200" spans="2:12" x14ac:dyDescent="0.2">
      <c r="B2200" s="50"/>
      <c r="D2200" s="550"/>
      <c r="E2200" s="618"/>
      <c r="F2200" s="333"/>
      <c r="G2200" s="56" t="s">
        <v>37</v>
      </c>
      <c r="H2200" s="334"/>
      <c r="I2200" s="242" t="s">
        <v>38</v>
      </c>
      <c r="J2200" s="65">
        <f>SUM(J2199)</f>
        <v>500000</v>
      </c>
      <c r="K2200" s="60"/>
      <c r="L2200" s="60">
        <f>SUM(J2199:K2199)</f>
        <v>500000</v>
      </c>
    </row>
    <row r="2201" spans="2:12" x14ac:dyDescent="0.2">
      <c r="B2201" s="50"/>
      <c r="D2201" s="550"/>
      <c r="E2201" s="618"/>
      <c r="F2201" s="333"/>
      <c r="G2201" s="48"/>
      <c r="H2201" s="335"/>
      <c r="I2201" s="251" t="s">
        <v>710</v>
      </c>
      <c r="J2201" s="57">
        <f>SUM(J2200)</f>
        <v>500000</v>
      </c>
      <c r="K2201" s="61"/>
      <c r="L2201" s="61">
        <f>SUM(L2200)</f>
        <v>500000</v>
      </c>
    </row>
    <row r="2202" spans="2:12" x14ac:dyDescent="0.2">
      <c r="B2202" s="50"/>
      <c r="D2202" s="550"/>
      <c r="E2202" s="618"/>
      <c r="F2202" s="333"/>
      <c r="G2202" s="48"/>
      <c r="H2202" s="334"/>
      <c r="I2202" s="18"/>
      <c r="J2202" s="246"/>
      <c r="K2202" s="30"/>
      <c r="L2202" s="62"/>
    </row>
    <row r="2203" spans="2:12" ht="22.5" x14ac:dyDescent="0.2">
      <c r="B2203" s="50"/>
      <c r="D2203" s="550"/>
      <c r="E2203" s="620" t="s">
        <v>557</v>
      </c>
      <c r="F2203" s="413"/>
      <c r="G2203" s="356"/>
      <c r="H2203" s="415"/>
      <c r="I2203" s="361" t="s">
        <v>905</v>
      </c>
      <c r="J2203" s="281"/>
      <c r="K2203" s="81"/>
      <c r="L2203" s="282"/>
    </row>
    <row r="2204" spans="2:12" x14ac:dyDescent="0.2">
      <c r="B2204" s="50"/>
      <c r="D2204" s="550"/>
      <c r="E2204" s="618"/>
      <c r="F2204" s="333">
        <v>463</v>
      </c>
      <c r="G2204" s="48"/>
      <c r="H2204" s="334" t="s">
        <v>270</v>
      </c>
      <c r="I2204" s="242" t="s">
        <v>20</v>
      </c>
      <c r="J2204" s="65">
        <v>4284000</v>
      </c>
      <c r="K2204" s="60"/>
      <c r="L2204" s="60">
        <f>SUM(J2204:K2204)</f>
        <v>4284000</v>
      </c>
    </row>
    <row r="2205" spans="2:12" x14ac:dyDescent="0.2">
      <c r="B2205" s="50"/>
      <c r="D2205" s="550"/>
      <c r="E2205" s="618"/>
      <c r="F2205" s="333"/>
      <c r="G2205" s="56" t="s">
        <v>37</v>
      </c>
      <c r="H2205" s="334"/>
      <c r="I2205" s="242" t="s">
        <v>38</v>
      </c>
      <c r="J2205" s="65">
        <f>SUM(J2204:J2204)</f>
        <v>4284000</v>
      </c>
      <c r="K2205" s="60"/>
      <c r="L2205" s="60">
        <f>SUM(J2204:K2204)</f>
        <v>4284000</v>
      </c>
    </row>
    <row r="2206" spans="2:12" x14ac:dyDescent="0.2">
      <c r="B2206" s="50"/>
      <c r="D2206" s="550"/>
      <c r="E2206" s="618"/>
      <c r="F2206" s="333"/>
      <c r="G2206" s="48"/>
      <c r="H2206" s="335"/>
      <c r="I2206" s="251" t="s">
        <v>710</v>
      </c>
      <c r="J2206" s="57">
        <f>SUM(J2205)</f>
        <v>4284000</v>
      </c>
      <c r="K2206" s="61"/>
      <c r="L2206" s="61">
        <f>SUM(L2205)</f>
        <v>4284000</v>
      </c>
    </row>
    <row r="2207" spans="2:12" x14ac:dyDescent="0.2">
      <c r="B2207" s="50"/>
      <c r="D2207" s="550"/>
      <c r="E2207" s="618"/>
      <c r="F2207" s="333"/>
      <c r="G2207" s="48"/>
      <c r="H2207" s="334"/>
      <c r="I2207" s="18"/>
      <c r="J2207" s="246"/>
      <c r="K2207" s="30"/>
      <c r="L2207" s="62"/>
    </row>
    <row r="2208" spans="2:12" x14ac:dyDescent="0.2">
      <c r="B2208" s="50"/>
      <c r="D2208" s="550"/>
      <c r="E2208" s="620" t="s">
        <v>557</v>
      </c>
      <c r="F2208" s="413"/>
      <c r="G2208" s="356"/>
      <c r="H2208" s="415"/>
      <c r="I2208" s="361" t="s">
        <v>903</v>
      </c>
      <c r="J2208" s="281"/>
      <c r="K2208" s="81"/>
      <c r="L2208" s="282"/>
    </row>
    <row r="2209" spans="1:12" x14ac:dyDescent="0.2">
      <c r="B2209" s="50"/>
      <c r="D2209" s="550"/>
      <c r="E2209" s="618"/>
      <c r="F2209" s="333">
        <v>464</v>
      </c>
      <c r="G2209" s="48"/>
      <c r="H2209" s="334" t="s">
        <v>270</v>
      </c>
      <c r="I2209" s="242" t="s">
        <v>20</v>
      </c>
      <c r="J2209" s="65">
        <v>3550000</v>
      </c>
      <c r="K2209" s="60"/>
      <c r="L2209" s="60">
        <f>SUM(J2209:K2209)</f>
        <v>3550000</v>
      </c>
    </row>
    <row r="2210" spans="1:12" x14ac:dyDescent="0.2">
      <c r="B2210" s="50"/>
      <c r="D2210" s="550"/>
      <c r="E2210" s="618"/>
      <c r="F2210" s="333"/>
      <c r="G2210" s="56" t="s">
        <v>37</v>
      </c>
      <c r="H2210" s="334"/>
      <c r="I2210" s="242" t="s">
        <v>38</v>
      </c>
      <c r="J2210" s="65">
        <f>SUM(J2209:J2209)</f>
        <v>3550000</v>
      </c>
      <c r="K2210" s="60"/>
      <c r="L2210" s="60">
        <f>SUM(J2209:K2209)</f>
        <v>3550000</v>
      </c>
    </row>
    <row r="2211" spans="1:12" x14ac:dyDescent="0.2">
      <c r="B2211" s="50"/>
      <c r="D2211" s="550"/>
      <c r="E2211" s="618"/>
      <c r="F2211" s="333"/>
      <c r="G2211" s="48"/>
      <c r="H2211" s="335"/>
      <c r="I2211" s="251" t="s">
        <v>710</v>
      </c>
      <c r="J2211" s="57">
        <f>SUM(J2210)</f>
        <v>3550000</v>
      </c>
      <c r="K2211" s="61"/>
      <c r="L2211" s="61">
        <f>SUM(L2210)</f>
        <v>3550000</v>
      </c>
    </row>
    <row r="2212" spans="1:12" x14ac:dyDescent="0.2">
      <c r="B2212" s="50"/>
      <c r="D2212" s="550"/>
      <c r="E2212" s="618"/>
      <c r="F2212" s="333"/>
      <c r="G2212" s="48"/>
      <c r="H2212" s="334"/>
      <c r="I2212" s="115"/>
      <c r="J2212" s="283"/>
      <c r="K2212" s="348"/>
      <c r="L2212" s="58"/>
    </row>
    <row r="2213" spans="1:12" ht="22.5" x14ac:dyDescent="0.2">
      <c r="B2213" s="50"/>
      <c r="D2213" s="550"/>
      <c r="E2213" s="620" t="s">
        <v>557</v>
      </c>
      <c r="F2213" s="413"/>
      <c r="G2213" s="356"/>
      <c r="H2213" s="484"/>
      <c r="I2213" s="423" t="s">
        <v>789</v>
      </c>
      <c r="J2213" s="283"/>
      <c r="K2213" s="348"/>
      <c r="L2213" s="58"/>
    </row>
    <row r="2214" spans="1:12" x14ac:dyDescent="0.2">
      <c r="A2214" s="768"/>
      <c r="B2214" s="703"/>
      <c r="C2214" s="703"/>
      <c r="D2214" s="702"/>
      <c r="E2214" s="683"/>
      <c r="F2214" s="333">
        <v>465</v>
      </c>
      <c r="G2214" s="48"/>
      <c r="H2214" s="333">
        <v>511</v>
      </c>
      <c r="I2214" s="242" t="s">
        <v>20</v>
      </c>
      <c r="J2214" s="65">
        <v>500000</v>
      </c>
      <c r="K2214" s="60"/>
      <c r="L2214" s="60">
        <f>SUM(J2214:K2214)</f>
        <v>500000</v>
      </c>
    </row>
    <row r="2215" spans="1:12" x14ac:dyDescent="0.2">
      <c r="E2215" s="618"/>
      <c r="F2215" s="333"/>
      <c r="G2215" s="56" t="s">
        <v>37</v>
      </c>
      <c r="H2215" s="335"/>
      <c r="I2215" s="242" t="s">
        <v>38</v>
      </c>
      <c r="J2215" s="65">
        <f>SUM(J2214)</f>
        <v>500000</v>
      </c>
      <c r="K2215" s="60"/>
      <c r="L2215" s="60">
        <f>SUM(J2214:K2214)</f>
        <v>500000</v>
      </c>
    </row>
    <row r="2216" spans="1:12" x14ac:dyDescent="0.2">
      <c r="A2216" s="853"/>
      <c r="B2216" s="853"/>
      <c r="C2216" s="191"/>
      <c r="D2216" s="853"/>
      <c r="E2216" s="854"/>
      <c r="F2216" s="465"/>
      <c r="G2216" s="48"/>
      <c r="H2216" s="335"/>
      <c r="I2216" s="251" t="s">
        <v>710</v>
      </c>
      <c r="J2216" s="57">
        <f>SUM(J2215)</f>
        <v>500000</v>
      </c>
      <c r="K2216" s="61"/>
      <c r="L2216" s="61">
        <f>SUM(L2215)</f>
        <v>500000</v>
      </c>
    </row>
    <row r="2217" spans="1:12" x14ac:dyDescent="0.2">
      <c r="A2217" s="532"/>
      <c r="B2217" s="532"/>
      <c r="C2217" s="22"/>
      <c r="D2217" s="532"/>
    </row>
    <row r="2218" spans="1:12" x14ac:dyDescent="0.2">
      <c r="A2218" s="532"/>
      <c r="B2218" s="532"/>
      <c r="C2218" s="22"/>
      <c r="D2218" s="532"/>
      <c r="I2218" s="290" t="s">
        <v>709</v>
      </c>
      <c r="J2218" s="412">
        <f>SUM(J2141+J2055+J1917+J1774+J1742+J1610+J1573+J1540+J1473+J1005+J931+J860+J806+J686+J470+J447+J333+J319+J294+J271+J234)</f>
        <v>5850270949.999999</v>
      </c>
      <c r="K2218" s="412">
        <f>SUM(K2141+K2055+K1917+K1774+K1742+K1610+K1573+K1540+K1473+K1005+K931+K860+K806+K686+K470+K447+K333+K319+K294+K271+K234)</f>
        <v>26698050</v>
      </c>
      <c r="L2218" s="412">
        <f>SUM(L2141+L2055+L1917+L1774+L1742+L1610+L1573+L1540+L1473+L1005+L931+L860+L806+L686+L470+L447+L333+L319+L294+L271+L234)</f>
        <v>5876968999.999999</v>
      </c>
    </row>
    <row r="2219" spans="1:12" x14ac:dyDescent="0.2">
      <c r="A2219" s="532"/>
      <c r="B2219" s="532"/>
      <c r="C2219" s="22"/>
      <c r="D2219" s="532"/>
    </row>
    <row r="2220" spans="1:12" ht="15" x14ac:dyDescent="0.2">
      <c r="A2220" s="532"/>
      <c r="B2220" s="532"/>
      <c r="C2220" s="22"/>
      <c r="D2220" s="215" t="s">
        <v>947</v>
      </c>
      <c r="E2220" s="905"/>
      <c r="F2220" s="906"/>
      <c r="G2220" s="907"/>
      <c r="H2220" s="212"/>
      <c r="I2220" s="189"/>
    </row>
    <row r="2221" spans="1:12" x14ac:dyDescent="0.2">
      <c r="A2221" s="532"/>
      <c r="B2221" s="532"/>
      <c r="C2221" s="22"/>
      <c r="D2221" s="532"/>
    </row>
    <row r="2222" spans="1:12" x14ac:dyDescent="0.2">
      <c r="A2222" s="532"/>
      <c r="B2222" s="532"/>
      <c r="C2222" s="22"/>
      <c r="D2222" s="532"/>
      <c r="I2222" s="937" t="s">
        <v>1031</v>
      </c>
      <c r="J2222" s="60">
        <f>SUMIF($G$234:$G$2216,1,(J$234:J$2216))</f>
        <v>4504419771.8999996</v>
      </c>
      <c r="K2222" s="60">
        <f>SUMIF($G$234:$G$2216,1,(K$234:K$2216))</f>
        <v>0</v>
      </c>
      <c r="L2222" s="60">
        <f>SUM(J2222:K2222)</f>
        <v>4504419771.8999996</v>
      </c>
    </row>
    <row r="2223" spans="1:12" x14ac:dyDescent="0.2">
      <c r="A2223" s="532"/>
      <c r="B2223" s="532"/>
      <c r="C2223" s="22"/>
      <c r="D2223" s="532"/>
      <c r="I2223" s="938" t="s">
        <v>948</v>
      </c>
      <c r="J2223" s="60"/>
      <c r="K2223" s="60">
        <f>SUMIF($G$234:$G$2216,4,(K$234:K$2216))</f>
        <v>8548050</v>
      </c>
      <c r="L2223" s="60">
        <f t="shared" ref="L2223:L2229" si="134">SUM(J2223:K2223)</f>
        <v>8548050</v>
      </c>
    </row>
    <row r="2224" spans="1:12" x14ac:dyDescent="0.2">
      <c r="A2224" s="532"/>
      <c r="B2224" s="532"/>
      <c r="C2224" s="22"/>
      <c r="D2224" s="532"/>
      <c r="I2224" s="938" t="s">
        <v>949</v>
      </c>
      <c r="J2224" s="60">
        <f>SUMIF($G$234:$G$2216,6,(J$234:J$2216))</f>
        <v>42767000</v>
      </c>
      <c r="K2224" s="60">
        <f>SUMIF($G$234:$G$2216,6,(K$234:K$2216))</f>
        <v>0</v>
      </c>
      <c r="L2224" s="60">
        <f t="shared" si="134"/>
        <v>42767000</v>
      </c>
    </row>
    <row r="2225" spans="1:12" x14ac:dyDescent="0.2">
      <c r="A2225" s="532"/>
      <c r="B2225" s="532"/>
      <c r="C2225" s="22"/>
      <c r="D2225" s="532"/>
      <c r="I2225" s="938" t="s">
        <v>950</v>
      </c>
      <c r="J2225" s="60">
        <f>SUMIF($G$234:$G$2216,7,(J$234:J$2216))</f>
        <v>714957827</v>
      </c>
      <c r="K2225" s="60">
        <f>SUMIF($G$234:$G$2216,7,(K$234:K$2216))</f>
        <v>11200000</v>
      </c>
      <c r="L2225" s="60">
        <f t="shared" si="134"/>
        <v>726157827</v>
      </c>
    </row>
    <row r="2226" spans="1:12" x14ac:dyDescent="0.2">
      <c r="A2226" s="532"/>
      <c r="B2226" s="532"/>
      <c r="C2226" s="22"/>
      <c r="D2226" s="532"/>
      <c r="I2226" s="938" t="s">
        <v>951</v>
      </c>
      <c r="J2226" s="60">
        <f>SUMIF($G$234:$G$2216,8,(J$234:J$2216))</f>
        <v>0</v>
      </c>
      <c r="K2226" s="60">
        <f>SUMIF($G$234:$G$2216,8,(K$234:K$2216))</f>
        <v>500000</v>
      </c>
      <c r="L2226" s="60">
        <f t="shared" si="134"/>
        <v>500000</v>
      </c>
    </row>
    <row r="2227" spans="1:12" x14ac:dyDescent="0.2">
      <c r="A2227" s="532"/>
      <c r="B2227" s="532"/>
      <c r="C2227" s="22"/>
      <c r="D2227" s="532"/>
      <c r="I2227" s="938" t="s">
        <v>952</v>
      </c>
      <c r="J2227" s="60">
        <f>SUMIF($G$234:$G$2216,9,(J$234:J$2216))</f>
        <v>0</v>
      </c>
      <c r="K2227" s="60">
        <f>SUMIF($G$234:$G$2216,9,(K$234:K$2216))</f>
        <v>4950000</v>
      </c>
      <c r="L2227" s="60">
        <f t="shared" si="134"/>
        <v>4950000</v>
      </c>
    </row>
    <row r="2228" spans="1:12" x14ac:dyDescent="0.2">
      <c r="A2228" s="532"/>
      <c r="B2228" s="532"/>
      <c r="C2228" s="22"/>
      <c r="D2228" s="532"/>
      <c r="I2228" s="938" t="s">
        <v>953</v>
      </c>
      <c r="J2228" s="60">
        <f>SUMIF($G$234:$G$2216,10,(J$234:J$2216))</f>
        <v>588126351.10000002</v>
      </c>
      <c r="K2228" s="60">
        <f>SUMIF($G$234:$G$2216,10,(K$234:K$2216))</f>
        <v>0</v>
      </c>
      <c r="L2228" s="60">
        <f t="shared" si="134"/>
        <v>588126351.10000002</v>
      </c>
    </row>
    <row r="2229" spans="1:12" x14ac:dyDescent="0.2">
      <c r="A2229" s="532"/>
      <c r="B2229" s="532"/>
      <c r="C2229" s="22"/>
      <c r="D2229" s="532"/>
      <c r="I2229" s="938" t="s">
        <v>954</v>
      </c>
      <c r="J2229" s="60">
        <f>SUMIF($G$234:$G$2216,16,(J$234:J$2216))</f>
        <v>0</v>
      </c>
      <c r="K2229" s="60">
        <f>SUMIF($G$234:$G$2216,16,(K$234:K$2216))</f>
        <v>1500000</v>
      </c>
      <c r="L2229" s="60">
        <f t="shared" si="134"/>
        <v>1500000</v>
      </c>
    </row>
    <row r="2230" spans="1:12" x14ac:dyDescent="0.2">
      <c r="A2230" s="532"/>
      <c r="B2230" s="532"/>
      <c r="C2230" s="22"/>
      <c r="D2230" s="532"/>
      <c r="I2230" s="887" t="s">
        <v>781</v>
      </c>
      <c r="J2230" s="61">
        <f>SUM(J2222:J2229)</f>
        <v>5850270950</v>
      </c>
      <c r="K2230" s="61">
        <f t="shared" ref="K2230" si="135">SUM(K2222:K2229)</f>
        <v>26698050</v>
      </c>
      <c r="L2230" s="61">
        <f>SUM(L2222:L2229)</f>
        <v>5876969000</v>
      </c>
    </row>
    <row r="2231" spans="1:12" x14ac:dyDescent="0.2">
      <c r="A2231" s="532"/>
      <c r="B2231" s="532"/>
      <c r="C2231" s="22"/>
      <c r="D2231" s="532"/>
    </row>
    <row r="2232" spans="1:12" x14ac:dyDescent="0.2">
      <c r="A2232" s="880"/>
      <c r="B2232" s="880"/>
      <c r="C2232" s="880"/>
      <c r="D2232" s="880"/>
      <c r="E2232" s="880"/>
      <c r="F2232" s="880"/>
      <c r="G2232" s="881"/>
      <c r="H2232" s="882"/>
      <c r="I2232" s="881"/>
      <c r="J2232" s="881"/>
      <c r="K2232" s="626"/>
    </row>
    <row r="2233" spans="1:12" x14ac:dyDescent="0.2">
      <c r="A2233" s="974" t="s">
        <v>776</v>
      </c>
      <c r="B2233" s="974"/>
      <c r="C2233" s="974"/>
      <c r="D2233" s="974"/>
      <c r="E2233" s="974"/>
      <c r="F2233" s="974"/>
      <c r="G2233" s="974"/>
      <c r="H2233" s="974"/>
      <c r="I2233" s="974"/>
      <c r="J2233" s="974"/>
      <c r="K2233" s="974"/>
    </row>
    <row r="2234" spans="1:12" x14ac:dyDescent="0.2">
      <c r="A2234" s="880"/>
      <c r="B2234" s="880"/>
      <c r="C2234" s="880"/>
      <c r="D2234" s="880"/>
      <c r="E2234" s="880"/>
      <c r="F2234" s="880"/>
      <c r="G2234" s="881"/>
      <c r="H2234" s="882"/>
      <c r="I2234" s="628"/>
      <c r="J2234" s="628"/>
      <c r="K2234" s="626"/>
    </row>
    <row r="2235" spans="1:12" x14ac:dyDescent="0.2">
      <c r="A2235" s="876"/>
      <c r="B2235" s="876"/>
      <c r="C2235" s="876"/>
      <c r="D2235" s="876" t="s">
        <v>777</v>
      </c>
      <c r="E2235" s="876"/>
      <c r="F2235" s="876"/>
      <c r="G2235" s="877"/>
      <c r="H2235" s="878"/>
      <c r="I2235" s="879"/>
      <c r="J2235" s="879"/>
      <c r="K2235" s="626"/>
    </row>
    <row r="2236" spans="1:12" x14ac:dyDescent="0.2">
      <c r="A2236" s="876"/>
      <c r="B2236" s="876"/>
      <c r="C2236" s="876"/>
      <c r="D2236" s="876"/>
      <c r="E2236" s="876"/>
      <c r="F2236" s="876"/>
      <c r="G2236" s="877"/>
      <c r="H2236" s="878"/>
      <c r="I2236" s="879"/>
      <c r="J2236" s="879"/>
      <c r="K2236" s="626"/>
    </row>
    <row r="2237" spans="1:12" x14ac:dyDescent="0.2">
      <c r="A2237" s="974" t="s">
        <v>354</v>
      </c>
      <c r="B2237" s="974"/>
      <c r="C2237" s="974"/>
      <c r="D2237" s="974"/>
      <c r="E2237" s="974"/>
      <c r="F2237" s="974"/>
      <c r="G2237" s="974"/>
      <c r="H2237" s="974"/>
      <c r="I2237" s="974"/>
      <c r="J2237" s="974"/>
      <c r="K2237" s="974"/>
    </row>
    <row r="2238" spans="1:12" x14ac:dyDescent="0.2">
      <c r="A2238" s="880"/>
      <c r="B2238" s="880"/>
      <c r="C2238" s="880"/>
      <c r="D2238" s="880"/>
      <c r="E2238" s="880"/>
      <c r="F2238" s="880"/>
      <c r="G2238" s="881"/>
      <c r="H2238" s="882"/>
      <c r="I2238" s="628"/>
      <c r="J2238" s="628"/>
      <c r="K2238" s="626"/>
    </row>
    <row r="2239" spans="1:12" ht="15" x14ac:dyDescent="0.25">
      <c r="A2239" s="194"/>
      <c r="B2239" s="460"/>
      <c r="C2239" s="194"/>
      <c r="D2239" s="194" t="s">
        <v>1026</v>
      </c>
      <c r="E2239" s="194"/>
      <c r="F2239" s="194"/>
      <c r="G2239" s="141"/>
      <c r="H2239" s="875"/>
      <c r="I2239" s="169"/>
      <c r="J2239" s="169"/>
      <c r="K2239" s="626"/>
    </row>
    <row r="2240" spans="1:12" x14ac:dyDescent="0.2">
      <c r="A2240" s="880"/>
      <c r="B2240" s="880"/>
      <c r="C2240" s="880"/>
      <c r="D2240" s="880"/>
      <c r="E2240" s="880"/>
      <c r="F2240" s="880"/>
      <c r="G2240" s="881"/>
      <c r="H2240" s="882"/>
      <c r="I2240" s="628"/>
      <c r="J2240" s="628"/>
      <c r="K2240" s="626"/>
    </row>
    <row r="2241" spans="1:11" ht="15" x14ac:dyDescent="0.25">
      <c r="A2241" s="68"/>
      <c r="B2241" s="68"/>
      <c r="C2241" s="68"/>
      <c r="D2241" s="68"/>
      <c r="E2241" s="68"/>
      <c r="F2241" s="68"/>
      <c r="G2241" s="873"/>
      <c r="H2241" s="874"/>
      <c r="I2241" s="69"/>
      <c r="J2241" s="69"/>
      <c r="K2241" s="69"/>
    </row>
    <row r="2242" spans="1:11" ht="15" x14ac:dyDescent="0.25">
      <c r="A2242" s="194"/>
      <c r="B2242" s="460"/>
      <c r="C2242" s="194"/>
      <c r="D2242" s="194"/>
      <c r="E2242" s="194"/>
      <c r="F2242" s="194"/>
      <c r="G2242" s="141"/>
      <c r="H2242" s="875"/>
      <c r="I2242" s="169"/>
      <c r="J2242" s="169"/>
      <c r="K2242" s="626"/>
    </row>
    <row r="2243" spans="1:11" x14ac:dyDescent="0.2">
      <c r="A2243" s="975" t="s">
        <v>778</v>
      </c>
      <c r="B2243" s="975"/>
      <c r="C2243" s="975"/>
      <c r="D2243" s="975"/>
      <c r="E2243" s="975"/>
      <c r="F2243" s="975"/>
      <c r="G2243" s="975"/>
      <c r="H2243" s="975"/>
      <c r="I2243" s="975"/>
      <c r="J2243" s="975"/>
      <c r="K2243" s="626"/>
    </row>
    <row r="2244" spans="1:11" ht="15" x14ac:dyDescent="0.25">
      <c r="A2244" s="194"/>
      <c r="B2244" s="460"/>
      <c r="C2244" s="194" t="s">
        <v>779</v>
      </c>
      <c r="D2244" s="194"/>
      <c r="E2244" s="194"/>
      <c r="F2244" s="194"/>
      <c r="G2244" s="194"/>
      <c r="H2244" s="883"/>
      <c r="K2244" s="884"/>
    </row>
    <row r="2245" spans="1:11" ht="15" x14ac:dyDescent="0.25">
      <c r="A2245" s="194"/>
      <c r="B2245" s="460"/>
      <c r="C2245" s="194" t="s">
        <v>1034</v>
      </c>
      <c r="D2245" s="194"/>
      <c r="E2245" s="194"/>
      <c r="F2245" s="194"/>
      <c r="G2245" s="194"/>
      <c r="H2245" s="194"/>
      <c r="J2245" s="641"/>
      <c r="K2245" s="884"/>
    </row>
    <row r="2246" spans="1:11" ht="15" x14ac:dyDescent="0.25">
      <c r="A2246" s="194"/>
      <c r="B2246" s="460"/>
      <c r="C2246" s="194" t="s">
        <v>1033</v>
      </c>
      <c r="D2246" s="194"/>
      <c r="E2246" s="194"/>
      <c r="F2246" s="194"/>
      <c r="G2246" s="194"/>
      <c r="H2246" s="883"/>
      <c r="K2246" s="884"/>
    </row>
    <row r="2247" spans="1:11" ht="15" x14ac:dyDescent="0.25">
      <c r="A2247" s="194"/>
      <c r="B2247" s="460"/>
      <c r="C2247" s="194" t="s">
        <v>1035</v>
      </c>
      <c r="D2247" s="194"/>
      <c r="E2247" s="194"/>
      <c r="F2247" s="194"/>
      <c r="G2247" s="194"/>
      <c r="H2247" s="194"/>
      <c r="I2247" s="883"/>
      <c r="J2247" s="194" t="s">
        <v>780</v>
      </c>
      <c r="K2247" s="884"/>
    </row>
    <row r="2248" spans="1:11" ht="15" x14ac:dyDescent="0.25">
      <c r="A2248"/>
      <c r="B2248" s="167"/>
      <c r="C2248" s="167"/>
      <c r="D2248" s="167"/>
      <c r="E2248" s="167"/>
      <c r="F2248" s="167"/>
      <c r="G2248" s="167"/>
      <c r="H2248" s="173"/>
      <c r="I2248" s="169"/>
      <c r="J2248" s="883"/>
      <c r="K2248" s="626"/>
    </row>
    <row r="2249" spans="1:11" x14ac:dyDescent="0.2">
      <c r="A2249" s="885"/>
      <c r="B2249" s="885"/>
      <c r="C2249" s="885"/>
      <c r="D2249" s="885"/>
      <c r="E2249" s="885"/>
      <c r="F2249" s="885"/>
      <c r="G2249" s="885"/>
      <c r="H2249" s="886"/>
      <c r="I2249" s="626"/>
      <c r="J2249" s="194"/>
      <c r="K2249" s="626"/>
    </row>
    <row r="2250" spans="1:11" x14ac:dyDescent="0.2">
      <c r="A2250" s="532"/>
      <c r="B2250" s="532"/>
      <c r="C2250" s="22"/>
      <c r="D2250" s="532"/>
    </row>
    <row r="2251" spans="1:11" x14ac:dyDescent="0.2">
      <c r="A2251" s="532"/>
      <c r="B2251" s="532"/>
      <c r="C2251" s="22"/>
      <c r="D2251" s="532"/>
    </row>
    <row r="2252" spans="1:11" x14ac:dyDescent="0.2">
      <c r="A2252" s="532"/>
      <c r="B2252" s="532"/>
      <c r="C2252" s="22"/>
      <c r="D2252" s="532"/>
    </row>
    <row r="2253" spans="1:11" x14ac:dyDescent="0.2">
      <c r="A2253" s="532"/>
      <c r="B2253" s="532"/>
      <c r="C2253" s="22"/>
      <c r="D2253" s="532"/>
    </row>
    <row r="2254" spans="1:11" x14ac:dyDescent="0.2">
      <c r="A2254" s="532"/>
      <c r="B2254" s="532"/>
      <c r="C2254" s="22"/>
      <c r="D2254" s="532"/>
    </row>
    <row r="2255" spans="1:11" x14ac:dyDescent="0.2">
      <c r="A2255" s="532"/>
      <c r="B2255" s="532"/>
      <c r="C2255" s="22"/>
      <c r="D2255" s="532"/>
    </row>
    <row r="2256" spans="1:11" x14ac:dyDescent="0.2">
      <c r="A2256" s="532"/>
      <c r="B2256" s="532"/>
      <c r="C2256" s="22"/>
      <c r="D2256" s="532"/>
    </row>
    <row r="2257" spans="1:4" x14ac:dyDescent="0.2">
      <c r="A2257" s="532"/>
      <c r="B2257" s="532"/>
      <c r="C2257" s="22"/>
      <c r="D2257" s="532"/>
    </row>
    <row r="2258" spans="1:4" x14ac:dyDescent="0.2">
      <c r="A2258" s="532"/>
      <c r="B2258" s="532"/>
      <c r="C2258" s="22"/>
      <c r="D2258" s="532"/>
    </row>
    <row r="2259" spans="1:4" x14ac:dyDescent="0.2">
      <c r="A2259" s="532"/>
      <c r="B2259" s="532"/>
      <c r="C2259" s="22"/>
      <c r="D2259" s="532"/>
    </row>
    <row r="2260" spans="1:4" x14ac:dyDescent="0.2">
      <c r="A2260" s="532"/>
      <c r="B2260" s="532"/>
      <c r="C2260" s="22"/>
      <c r="D2260" s="532"/>
    </row>
    <row r="2261" spans="1:4" x14ac:dyDescent="0.2">
      <c r="A2261" s="532"/>
      <c r="B2261" s="532"/>
      <c r="C2261" s="22"/>
      <c r="D2261" s="532"/>
    </row>
    <row r="2262" spans="1:4" x14ac:dyDescent="0.2">
      <c r="A2262" s="532"/>
      <c r="B2262" s="532"/>
      <c r="C2262" s="22"/>
      <c r="D2262" s="532"/>
    </row>
    <row r="2263" spans="1:4" x14ac:dyDescent="0.2">
      <c r="A2263" s="532"/>
      <c r="B2263" s="532"/>
      <c r="C2263" s="22"/>
      <c r="D2263" s="532"/>
    </row>
    <row r="2264" spans="1:4" x14ac:dyDescent="0.2">
      <c r="A2264" s="532"/>
      <c r="B2264" s="532"/>
      <c r="C2264" s="22"/>
      <c r="D2264" s="532"/>
    </row>
    <row r="2265" spans="1:4" x14ac:dyDescent="0.2">
      <c r="A2265" s="532"/>
      <c r="B2265" s="532"/>
      <c r="C2265" s="22"/>
      <c r="D2265" s="532"/>
    </row>
    <row r="2266" spans="1:4" x14ac:dyDescent="0.2">
      <c r="A2266" s="532"/>
      <c r="B2266" s="532"/>
      <c r="C2266" s="22"/>
      <c r="D2266" s="532"/>
    </row>
    <row r="2267" spans="1:4" x14ac:dyDescent="0.2">
      <c r="A2267" s="532"/>
      <c r="B2267" s="532"/>
      <c r="C2267" s="22"/>
      <c r="D2267" s="532"/>
    </row>
    <row r="2268" spans="1:4" x14ac:dyDescent="0.2">
      <c r="A2268" s="532"/>
      <c r="B2268" s="532"/>
      <c r="C2268" s="22"/>
      <c r="D2268" s="532"/>
    </row>
    <row r="2269" spans="1:4" x14ac:dyDescent="0.2">
      <c r="A2269" s="532"/>
      <c r="B2269" s="532"/>
      <c r="C2269" s="22"/>
      <c r="D2269" s="532"/>
    </row>
    <row r="2270" spans="1:4" x14ac:dyDescent="0.2">
      <c r="A2270" s="532"/>
      <c r="B2270" s="532"/>
      <c r="C2270" s="22"/>
      <c r="D2270" s="532"/>
    </row>
    <row r="2271" spans="1:4" x14ac:dyDescent="0.2">
      <c r="A2271" s="532"/>
      <c r="B2271" s="532"/>
      <c r="C2271" s="22"/>
      <c r="D2271" s="532"/>
    </row>
    <row r="2272" spans="1:4" x14ac:dyDescent="0.2">
      <c r="A2272" s="532"/>
      <c r="B2272" s="532"/>
      <c r="C2272" s="22"/>
      <c r="D2272" s="532"/>
    </row>
    <row r="2273" spans="1:4" x14ac:dyDescent="0.2">
      <c r="A2273" s="532"/>
      <c r="B2273" s="532"/>
      <c r="C2273" s="22"/>
      <c r="D2273" s="532"/>
    </row>
    <row r="2274" spans="1:4" x14ac:dyDescent="0.2">
      <c r="A2274" s="532"/>
      <c r="B2274" s="532"/>
      <c r="C2274" s="22"/>
      <c r="D2274" s="532"/>
    </row>
    <row r="2275" spans="1:4" x14ac:dyDescent="0.2">
      <c r="A2275" s="532"/>
      <c r="B2275" s="532"/>
      <c r="C2275" s="22"/>
      <c r="D2275" s="532"/>
    </row>
    <row r="2276" spans="1:4" x14ac:dyDescent="0.2">
      <c r="A2276" s="532"/>
      <c r="B2276" s="532"/>
      <c r="C2276" s="22"/>
      <c r="D2276" s="532"/>
    </row>
    <row r="2277" spans="1:4" x14ac:dyDescent="0.2">
      <c r="A2277" s="532"/>
      <c r="B2277" s="532"/>
      <c r="C2277" s="22"/>
      <c r="D2277" s="532"/>
    </row>
    <row r="2278" spans="1:4" x14ac:dyDescent="0.2">
      <c r="A2278" s="532"/>
      <c r="B2278" s="532"/>
      <c r="C2278" s="22"/>
      <c r="D2278" s="532"/>
    </row>
    <row r="2279" spans="1:4" x14ac:dyDescent="0.2">
      <c r="A2279" s="532"/>
      <c r="B2279" s="532"/>
      <c r="C2279" s="22"/>
      <c r="D2279" s="532"/>
    </row>
    <row r="2280" spans="1:4" x14ac:dyDescent="0.2">
      <c r="A2280" s="532"/>
      <c r="B2280" s="532"/>
      <c r="C2280" s="22"/>
      <c r="D2280" s="532"/>
    </row>
    <row r="2281" spans="1:4" x14ac:dyDescent="0.2">
      <c r="A2281" s="532"/>
      <c r="B2281" s="532"/>
      <c r="C2281" s="22"/>
      <c r="D2281" s="532"/>
    </row>
    <row r="2282" spans="1:4" x14ac:dyDescent="0.2">
      <c r="A2282" s="532"/>
      <c r="B2282" s="532"/>
      <c r="C2282" s="22"/>
      <c r="D2282" s="532"/>
    </row>
    <row r="2283" spans="1:4" x14ac:dyDescent="0.2">
      <c r="A2283" s="532"/>
      <c r="B2283" s="532"/>
      <c r="C2283" s="22"/>
      <c r="D2283" s="532"/>
    </row>
    <row r="2284" spans="1:4" x14ac:dyDescent="0.2">
      <c r="A2284" s="532"/>
      <c r="B2284" s="532"/>
      <c r="C2284" s="22"/>
      <c r="D2284" s="532"/>
    </row>
    <row r="2285" spans="1:4" x14ac:dyDescent="0.2">
      <c r="A2285" s="532"/>
      <c r="B2285" s="532"/>
      <c r="C2285" s="22"/>
      <c r="D2285" s="532"/>
    </row>
    <row r="2286" spans="1:4" x14ac:dyDescent="0.2">
      <c r="A2286" s="532"/>
      <c r="B2286" s="532"/>
      <c r="C2286" s="22"/>
      <c r="D2286" s="532"/>
    </row>
    <row r="2287" spans="1:4" x14ac:dyDescent="0.2">
      <c r="A2287" s="532"/>
      <c r="B2287" s="532"/>
      <c r="C2287" s="22"/>
      <c r="D2287" s="532"/>
    </row>
    <row r="2288" spans="1:4" x14ac:dyDescent="0.2">
      <c r="A2288" s="532"/>
      <c r="B2288" s="532"/>
      <c r="C2288" s="22"/>
      <c r="D2288" s="532"/>
    </row>
    <row r="2289" spans="1:4" x14ac:dyDescent="0.2">
      <c r="A2289" s="532"/>
      <c r="B2289" s="532"/>
      <c r="C2289" s="22"/>
      <c r="D2289" s="532"/>
    </row>
    <row r="2290" spans="1:4" x14ac:dyDescent="0.2">
      <c r="A2290" s="532"/>
      <c r="B2290" s="532"/>
      <c r="C2290" s="22"/>
      <c r="D2290" s="532"/>
    </row>
    <row r="2291" spans="1:4" x14ac:dyDescent="0.2">
      <c r="A2291" s="532"/>
      <c r="B2291" s="532"/>
      <c r="C2291" s="22"/>
      <c r="D2291" s="532"/>
    </row>
    <row r="2292" spans="1:4" x14ac:dyDescent="0.2">
      <c r="A2292" s="532"/>
      <c r="B2292" s="532"/>
      <c r="C2292" s="22"/>
      <c r="D2292" s="532"/>
    </row>
    <row r="2293" spans="1:4" x14ac:dyDescent="0.2">
      <c r="A2293" s="532"/>
      <c r="B2293" s="532"/>
      <c r="C2293" s="22"/>
      <c r="D2293" s="532"/>
    </row>
    <row r="2294" spans="1:4" x14ac:dyDescent="0.2">
      <c r="A2294" s="532"/>
      <c r="B2294" s="532"/>
      <c r="C2294" s="22"/>
      <c r="D2294" s="532"/>
    </row>
    <row r="2295" spans="1:4" x14ac:dyDescent="0.2">
      <c r="A2295" s="532"/>
      <c r="B2295" s="532"/>
      <c r="C2295" s="22"/>
      <c r="D2295" s="532"/>
    </row>
    <row r="2296" spans="1:4" x14ac:dyDescent="0.2">
      <c r="A2296" s="532"/>
      <c r="B2296" s="532"/>
      <c r="C2296" s="22"/>
      <c r="D2296" s="532"/>
    </row>
    <row r="2297" spans="1:4" x14ac:dyDescent="0.2">
      <c r="A2297" s="532"/>
      <c r="B2297" s="532"/>
      <c r="C2297" s="22"/>
      <c r="D2297" s="532"/>
    </row>
    <row r="2298" spans="1:4" x14ac:dyDescent="0.2">
      <c r="A2298" s="532"/>
      <c r="B2298" s="532"/>
      <c r="C2298" s="22"/>
      <c r="D2298" s="532"/>
    </row>
    <row r="2299" spans="1:4" x14ac:dyDescent="0.2">
      <c r="A2299" s="532"/>
      <c r="B2299" s="532"/>
      <c r="C2299" s="22"/>
      <c r="D2299" s="532"/>
    </row>
    <row r="2300" spans="1:4" x14ac:dyDescent="0.2">
      <c r="A2300" s="532"/>
      <c r="B2300" s="532"/>
      <c r="C2300" s="22"/>
      <c r="D2300" s="532"/>
    </row>
    <row r="2301" spans="1:4" x14ac:dyDescent="0.2">
      <c r="A2301" s="532"/>
      <c r="B2301" s="532"/>
      <c r="C2301" s="22"/>
      <c r="D2301" s="532"/>
    </row>
    <row r="2302" spans="1:4" x14ac:dyDescent="0.2">
      <c r="A2302" s="532"/>
      <c r="B2302" s="532"/>
      <c r="C2302" s="22"/>
      <c r="D2302" s="532"/>
    </row>
    <row r="2303" spans="1:4" x14ac:dyDescent="0.2">
      <c r="A2303" s="532"/>
      <c r="B2303" s="532"/>
      <c r="C2303" s="22"/>
      <c r="D2303" s="532"/>
    </row>
    <row r="2304" spans="1:4" x14ac:dyDescent="0.2">
      <c r="A2304" s="532"/>
      <c r="B2304" s="532"/>
      <c r="C2304" s="22"/>
      <c r="D2304" s="532"/>
    </row>
    <row r="2305" spans="1:4" x14ac:dyDescent="0.2">
      <c r="A2305" s="532"/>
      <c r="B2305" s="532"/>
      <c r="C2305" s="22"/>
      <c r="D2305" s="532"/>
    </row>
    <row r="2306" spans="1:4" x14ac:dyDescent="0.2">
      <c r="A2306" s="532"/>
      <c r="B2306" s="532"/>
      <c r="C2306" s="22"/>
      <c r="D2306" s="532"/>
    </row>
    <row r="2307" spans="1:4" x14ac:dyDescent="0.2">
      <c r="A2307" s="532"/>
      <c r="B2307" s="532"/>
      <c r="C2307" s="22"/>
      <c r="D2307" s="532"/>
    </row>
    <row r="2308" spans="1:4" x14ac:dyDescent="0.2">
      <c r="A2308" s="532"/>
      <c r="B2308" s="532"/>
      <c r="C2308" s="22"/>
      <c r="D2308" s="532"/>
    </row>
    <row r="2309" spans="1:4" x14ac:dyDescent="0.2">
      <c r="A2309" s="532"/>
      <c r="B2309" s="532"/>
      <c r="C2309" s="22"/>
      <c r="D2309" s="532"/>
    </row>
    <row r="2310" spans="1:4" x14ac:dyDescent="0.2">
      <c r="A2310" s="532"/>
      <c r="B2310" s="532"/>
      <c r="C2310" s="22"/>
      <c r="D2310" s="532"/>
    </row>
    <row r="2311" spans="1:4" x14ac:dyDescent="0.2">
      <c r="A2311" s="532"/>
      <c r="B2311" s="532"/>
      <c r="C2311" s="22"/>
      <c r="D2311" s="532"/>
    </row>
    <row r="2312" spans="1:4" x14ac:dyDescent="0.2">
      <c r="A2312" s="532"/>
      <c r="B2312" s="532"/>
      <c r="C2312" s="22"/>
      <c r="D2312" s="532"/>
    </row>
    <row r="2313" spans="1:4" x14ac:dyDescent="0.2">
      <c r="A2313" s="532"/>
      <c r="B2313" s="532"/>
      <c r="C2313" s="22"/>
      <c r="D2313" s="532"/>
    </row>
    <row r="2314" spans="1:4" x14ac:dyDescent="0.2">
      <c r="A2314" s="532"/>
      <c r="B2314" s="532"/>
      <c r="C2314" s="22"/>
      <c r="D2314" s="532"/>
    </row>
    <row r="2315" spans="1:4" x14ac:dyDescent="0.2">
      <c r="A2315" s="532"/>
      <c r="B2315" s="532"/>
      <c r="C2315" s="22"/>
      <c r="D2315" s="532"/>
    </row>
    <row r="2316" spans="1:4" x14ac:dyDescent="0.2">
      <c r="A2316" s="532"/>
      <c r="B2316" s="532"/>
      <c r="C2316" s="22"/>
      <c r="D2316" s="532"/>
    </row>
    <row r="2317" spans="1:4" x14ac:dyDescent="0.2">
      <c r="A2317" s="532"/>
      <c r="B2317" s="532"/>
      <c r="C2317" s="22"/>
      <c r="D2317" s="532"/>
    </row>
    <row r="2318" spans="1:4" x14ac:dyDescent="0.2">
      <c r="A2318" s="532"/>
      <c r="B2318" s="532"/>
      <c r="C2318" s="22"/>
      <c r="D2318" s="532"/>
    </row>
    <row r="2319" spans="1:4" x14ac:dyDescent="0.2">
      <c r="A2319" s="532"/>
      <c r="B2319" s="532"/>
      <c r="C2319" s="22"/>
      <c r="D2319" s="532"/>
    </row>
    <row r="2320" spans="1:4" x14ac:dyDescent="0.2">
      <c r="A2320" s="532"/>
      <c r="B2320" s="532"/>
      <c r="C2320" s="22"/>
      <c r="D2320" s="532"/>
    </row>
    <row r="2321" spans="1:4" x14ac:dyDescent="0.2">
      <c r="A2321" s="532"/>
      <c r="B2321" s="532"/>
      <c r="C2321" s="22"/>
      <c r="D2321" s="532"/>
    </row>
    <row r="2322" spans="1:4" x14ac:dyDescent="0.2">
      <c r="A2322" s="532"/>
      <c r="B2322" s="532"/>
      <c r="C2322" s="22"/>
      <c r="D2322" s="532"/>
    </row>
    <row r="2323" spans="1:4" x14ac:dyDescent="0.2">
      <c r="A2323" s="532"/>
      <c r="B2323" s="532"/>
      <c r="C2323" s="22"/>
      <c r="D2323" s="532"/>
    </row>
    <row r="2324" spans="1:4" x14ac:dyDescent="0.2">
      <c r="A2324" s="532"/>
      <c r="B2324" s="532"/>
      <c r="C2324" s="22"/>
      <c r="D2324" s="532"/>
    </row>
    <row r="2325" spans="1:4" x14ac:dyDescent="0.2">
      <c r="A2325" s="532"/>
      <c r="B2325" s="532"/>
      <c r="C2325" s="22"/>
      <c r="D2325" s="532"/>
    </row>
    <row r="2326" spans="1:4" x14ac:dyDescent="0.2">
      <c r="A2326" s="532"/>
      <c r="B2326" s="532"/>
      <c r="C2326" s="22"/>
      <c r="D2326" s="532"/>
    </row>
    <row r="2327" spans="1:4" x14ac:dyDescent="0.2">
      <c r="A2327" s="532"/>
      <c r="B2327" s="532"/>
      <c r="C2327" s="22"/>
      <c r="D2327" s="532"/>
    </row>
    <row r="2328" spans="1:4" x14ac:dyDescent="0.2">
      <c r="A2328" s="532"/>
      <c r="B2328" s="532"/>
      <c r="C2328" s="22"/>
      <c r="D2328" s="532"/>
    </row>
    <row r="2329" spans="1:4" x14ac:dyDescent="0.2">
      <c r="A2329" s="532"/>
      <c r="B2329" s="532"/>
      <c r="C2329" s="22"/>
      <c r="D2329" s="532"/>
    </row>
    <row r="2330" spans="1:4" x14ac:dyDescent="0.2">
      <c r="A2330" s="532"/>
      <c r="B2330" s="532"/>
      <c r="C2330" s="22"/>
      <c r="D2330" s="532"/>
    </row>
    <row r="2331" spans="1:4" x14ac:dyDescent="0.2">
      <c r="A2331" s="532"/>
      <c r="B2331" s="532"/>
      <c r="C2331" s="22"/>
      <c r="D2331" s="532"/>
    </row>
    <row r="2332" spans="1:4" x14ac:dyDescent="0.2">
      <c r="A2332" s="532"/>
      <c r="B2332" s="532"/>
      <c r="C2332" s="22"/>
      <c r="D2332" s="532"/>
    </row>
    <row r="2333" spans="1:4" x14ac:dyDescent="0.2">
      <c r="A2333" s="532"/>
      <c r="B2333" s="532"/>
      <c r="C2333" s="22"/>
      <c r="D2333" s="532"/>
    </row>
    <row r="2334" spans="1:4" x14ac:dyDescent="0.2">
      <c r="A2334" s="532"/>
      <c r="B2334" s="532"/>
      <c r="C2334" s="22"/>
      <c r="D2334" s="532"/>
    </row>
    <row r="2335" spans="1:4" x14ac:dyDescent="0.2">
      <c r="A2335" s="532"/>
      <c r="B2335" s="532"/>
      <c r="C2335" s="22"/>
      <c r="D2335" s="532"/>
    </row>
    <row r="2336" spans="1:4" x14ac:dyDescent="0.2">
      <c r="A2336" s="532"/>
      <c r="B2336" s="532"/>
      <c r="C2336" s="22"/>
      <c r="D2336" s="532"/>
    </row>
    <row r="2337" spans="1:4" x14ac:dyDescent="0.2">
      <c r="A2337" s="532"/>
      <c r="B2337" s="532"/>
      <c r="C2337" s="22"/>
      <c r="D2337" s="532"/>
    </row>
    <row r="2338" spans="1:4" x14ac:dyDescent="0.2">
      <c r="A2338" s="532"/>
      <c r="B2338" s="532"/>
      <c r="C2338" s="22"/>
      <c r="D2338" s="532"/>
    </row>
    <row r="2339" spans="1:4" x14ac:dyDescent="0.2">
      <c r="A2339" s="532"/>
      <c r="B2339" s="532"/>
      <c r="C2339" s="22"/>
      <c r="D2339" s="532"/>
    </row>
    <row r="2340" spans="1:4" x14ac:dyDescent="0.2">
      <c r="A2340" s="532"/>
      <c r="B2340" s="532"/>
      <c r="C2340" s="22"/>
      <c r="D2340" s="532"/>
    </row>
    <row r="2341" spans="1:4" x14ac:dyDescent="0.2">
      <c r="A2341" s="532"/>
      <c r="B2341" s="532"/>
      <c r="C2341" s="22"/>
      <c r="D2341" s="532"/>
    </row>
    <row r="2342" spans="1:4" x14ac:dyDescent="0.2">
      <c r="A2342" s="532"/>
      <c r="B2342" s="532"/>
      <c r="C2342" s="22"/>
      <c r="D2342" s="532"/>
    </row>
    <row r="2343" spans="1:4" x14ac:dyDescent="0.2">
      <c r="A2343" s="532"/>
      <c r="B2343" s="532"/>
      <c r="C2343" s="22"/>
      <c r="D2343" s="532"/>
    </row>
    <row r="2344" spans="1:4" x14ac:dyDescent="0.2">
      <c r="A2344" s="532"/>
      <c r="B2344" s="532"/>
      <c r="C2344" s="22"/>
      <c r="D2344" s="532"/>
    </row>
    <row r="2345" spans="1:4" x14ac:dyDescent="0.2">
      <c r="A2345" s="532"/>
      <c r="B2345" s="532"/>
      <c r="C2345" s="22"/>
      <c r="D2345" s="532"/>
    </row>
    <row r="2346" spans="1:4" x14ac:dyDescent="0.2">
      <c r="A2346" s="532"/>
      <c r="B2346" s="532"/>
      <c r="C2346" s="22"/>
      <c r="D2346" s="532"/>
    </row>
    <row r="2347" spans="1:4" x14ac:dyDescent="0.2">
      <c r="A2347" s="532"/>
      <c r="B2347" s="532"/>
      <c r="C2347" s="22"/>
      <c r="D2347" s="532"/>
    </row>
    <row r="2348" spans="1:4" x14ac:dyDescent="0.2">
      <c r="A2348" s="532"/>
      <c r="B2348" s="532"/>
      <c r="C2348" s="22"/>
      <c r="D2348" s="532"/>
    </row>
    <row r="2349" spans="1:4" x14ac:dyDescent="0.2">
      <c r="A2349" s="532"/>
      <c r="B2349" s="532"/>
      <c r="C2349" s="22"/>
      <c r="D2349" s="532"/>
    </row>
    <row r="2350" spans="1:4" x14ac:dyDescent="0.2">
      <c r="A2350" s="532"/>
      <c r="B2350" s="532"/>
      <c r="C2350" s="22"/>
      <c r="D2350" s="532"/>
    </row>
    <row r="2351" spans="1:4" x14ac:dyDescent="0.2">
      <c r="A2351" s="532"/>
      <c r="B2351" s="532"/>
      <c r="C2351" s="22"/>
      <c r="D2351" s="532"/>
    </row>
    <row r="2352" spans="1:4" x14ac:dyDescent="0.2">
      <c r="A2352" s="532"/>
      <c r="B2352" s="532"/>
      <c r="C2352" s="22"/>
      <c r="D2352" s="532"/>
    </row>
    <row r="2353" spans="1:4" x14ac:dyDescent="0.2">
      <c r="A2353" s="532"/>
      <c r="B2353" s="532"/>
      <c r="C2353" s="22"/>
      <c r="D2353" s="532"/>
    </row>
    <row r="2354" spans="1:4" x14ac:dyDescent="0.2">
      <c r="A2354" s="532"/>
      <c r="B2354" s="532"/>
      <c r="C2354" s="22"/>
      <c r="D2354" s="532"/>
    </row>
    <row r="2355" spans="1:4" x14ac:dyDescent="0.2">
      <c r="A2355" s="532"/>
      <c r="B2355" s="532"/>
      <c r="C2355" s="22"/>
      <c r="D2355" s="532"/>
    </row>
    <row r="2356" spans="1:4" x14ac:dyDescent="0.2">
      <c r="A2356" s="532"/>
      <c r="B2356" s="532"/>
      <c r="C2356" s="22"/>
      <c r="D2356" s="532"/>
    </row>
    <row r="2357" spans="1:4" x14ac:dyDescent="0.2">
      <c r="A2357" s="532"/>
      <c r="B2357" s="532"/>
      <c r="C2357" s="22"/>
      <c r="D2357" s="532"/>
    </row>
    <row r="2358" spans="1:4" x14ac:dyDescent="0.2">
      <c r="A2358" s="532"/>
      <c r="B2358" s="532"/>
      <c r="C2358" s="22"/>
      <c r="D2358" s="532"/>
    </row>
    <row r="2359" spans="1:4" x14ac:dyDescent="0.2">
      <c r="A2359" s="532"/>
      <c r="B2359" s="532"/>
      <c r="C2359" s="22"/>
      <c r="D2359" s="532"/>
    </row>
    <row r="2360" spans="1:4" x14ac:dyDescent="0.2">
      <c r="A2360" s="532"/>
      <c r="B2360" s="532"/>
      <c r="C2360" s="22"/>
      <c r="D2360" s="532"/>
    </row>
    <row r="2361" spans="1:4" x14ac:dyDescent="0.2">
      <c r="A2361" s="532"/>
      <c r="B2361" s="532"/>
      <c r="C2361" s="22"/>
      <c r="D2361" s="532"/>
    </row>
    <row r="2362" spans="1:4" x14ac:dyDescent="0.2">
      <c r="A2362" s="532"/>
      <c r="B2362" s="532"/>
      <c r="C2362" s="22"/>
      <c r="D2362" s="532"/>
    </row>
    <row r="2363" spans="1:4" x14ac:dyDescent="0.2">
      <c r="A2363" s="532"/>
      <c r="B2363" s="532"/>
      <c r="C2363" s="22"/>
      <c r="D2363" s="532"/>
    </row>
    <row r="2364" spans="1:4" x14ac:dyDescent="0.2">
      <c r="A2364" s="532"/>
      <c r="B2364" s="532"/>
      <c r="C2364" s="22"/>
      <c r="D2364" s="532"/>
    </row>
    <row r="2365" spans="1:4" x14ac:dyDescent="0.2">
      <c r="A2365" s="532"/>
      <c r="B2365" s="532"/>
      <c r="C2365" s="22"/>
      <c r="D2365" s="532"/>
    </row>
    <row r="2366" spans="1:4" x14ac:dyDescent="0.2">
      <c r="A2366" s="532"/>
      <c r="B2366" s="532"/>
      <c r="C2366" s="22"/>
      <c r="D2366" s="532"/>
    </row>
    <row r="2367" spans="1:4" x14ac:dyDescent="0.2">
      <c r="A2367" s="532"/>
      <c r="B2367" s="532"/>
      <c r="C2367" s="22"/>
      <c r="D2367" s="532"/>
    </row>
    <row r="2368" spans="1:4" x14ac:dyDescent="0.2">
      <c r="A2368" s="532"/>
      <c r="B2368" s="532"/>
      <c r="C2368" s="22"/>
      <c r="D2368" s="532"/>
    </row>
    <row r="2369" spans="1:4" x14ac:dyDescent="0.2">
      <c r="A2369" s="532"/>
      <c r="B2369" s="532"/>
      <c r="C2369" s="22"/>
      <c r="D2369" s="532"/>
    </row>
    <row r="2370" spans="1:4" x14ac:dyDescent="0.2">
      <c r="A2370" s="532"/>
      <c r="B2370" s="532"/>
      <c r="C2370" s="22"/>
      <c r="D2370" s="532"/>
    </row>
    <row r="2371" spans="1:4" x14ac:dyDescent="0.2">
      <c r="A2371" s="532"/>
      <c r="B2371" s="532"/>
      <c r="C2371" s="22"/>
      <c r="D2371" s="532"/>
    </row>
    <row r="2372" spans="1:4" x14ac:dyDescent="0.2">
      <c r="A2372" s="532"/>
      <c r="B2372" s="532"/>
      <c r="C2372" s="22"/>
      <c r="D2372" s="532"/>
    </row>
    <row r="2373" spans="1:4" x14ac:dyDescent="0.2">
      <c r="A2373" s="532"/>
      <c r="B2373" s="532"/>
      <c r="C2373" s="22"/>
      <c r="D2373" s="532"/>
    </row>
    <row r="2374" spans="1:4" x14ac:dyDescent="0.2">
      <c r="A2374" s="532"/>
      <c r="B2374" s="532"/>
      <c r="C2374" s="22"/>
      <c r="D2374" s="532"/>
    </row>
    <row r="2375" spans="1:4" x14ac:dyDescent="0.2">
      <c r="A2375" s="532"/>
      <c r="B2375" s="532"/>
      <c r="C2375" s="22"/>
      <c r="D2375" s="532"/>
    </row>
    <row r="2376" spans="1:4" x14ac:dyDescent="0.2">
      <c r="A2376" s="532"/>
      <c r="B2376" s="532"/>
      <c r="C2376" s="22"/>
      <c r="D2376" s="532"/>
    </row>
    <row r="2377" spans="1:4" x14ac:dyDescent="0.2">
      <c r="A2377" s="532"/>
      <c r="B2377" s="532"/>
      <c r="C2377" s="22"/>
      <c r="D2377" s="532"/>
    </row>
    <row r="2378" spans="1:4" x14ac:dyDescent="0.2">
      <c r="A2378" s="532"/>
      <c r="B2378" s="532"/>
      <c r="C2378" s="22"/>
      <c r="D2378" s="532"/>
    </row>
    <row r="2379" spans="1:4" x14ac:dyDescent="0.2">
      <c r="A2379" s="532"/>
      <c r="B2379" s="532"/>
      <c r="C2379" s="22"/>
      <c r="D2379" s="532"/>
    </row>
    <row r="2380" spans="1:4" x14ac:dyDescent="0.2">
      <c r="A2380" s="532"/>
      <c r="B2380" s="532"/>
      <c r="C2380" s="22"/>
      <c r="D2380" s="532"/>
    </row>
    <row r="2381" spans="1:4" x14ac:dyDescent="0.2">
      <c r="A2381" s="532"/>
      <c r="B2381" s="532"/>
      <c r="C2381" s="22"/>
      <c r="D2381" s="532"/>
    </row>
    <row r="2382" spans="1:4" x14ac:dyDescent="0.2">
      <c r="A2382" s="532"/>
      <c r="B2382" s="532"/>
      <c r="C2382" s="22"/>
      <c r="D2382" s="532"/>
    </row>
    <row r="2383" spans="1:4" x14ac:dyDescent="0.2">
      <c r="A2383" s="532"/>
      <c r="B2383" s="532"/>
      <c r="C2383" s="22"/>
      <c r="D2383" s="532"/>
    </row>
    <row r="2384" spans="1:4" x14ac:dyDescent="0.2">
      <c r="A2384" s="532"/>
      <c r="B2384" s="532"/>
      <c r="C2384" s="22"/>
      <c r="D2384" s="532"/>
    </row>
    <row r="2385" spans="1:4" x14ac:dyDescent="0.2">
      <c r="A2385" s="532"/>
      <c r="B2385" s="532"/>
      <c r="C2385" s="22"/>
      <c r="D2385" s="532"/>
    </row>
    <row r="2386" spans="1:4" x14ac:dyDescent="0.2">
      <c r="A2386" s="532"/>
      <c r="B2386" s="532"/>
      <c r="C2386" s="22"/>
      <c r="D2386" s="532"/>
    </row>
    <row r="2387" spans="1:4" x14ac:dyDescent="0.2">
      <c r="A2387" s="532"/>
      <c r="B2387" s="532"/>
      <c r="C2387" s="22"/>
      <c r="D2387" s="532"/>
    </row>
    <row r="2388" spans="1:4" x14ac:dyDescent="0.2">
      <c r="A2388" s="532"/>
      <c r="B2388" s="532"/>
      <c r="C2388" s="22"/>
      <c r="D2388" s="532"/>
    </row>
    <row r="2389" spans="1:4" x14ac:dyDescent="0.2">
      <c r="A2389" s="532"/>
      <c r="B2389" s="532"/>
      <c r="C2389" s="22"/>
      <c r="D2389" s="532"/>
    </row>
    <row r="2390" spans="1:4" x14ac:dyDescent="0.2">
      <c r="A2390" s="532"/>
      <c r="B2390" s="532"/>
      <c r="C2390" s="22"/>
      <c r="D2390" s="532"/>
    </row>
    <row r="2391" spans="1:4" x14ac:dyDescent="0.2">
      <c r="A2391" s="532"/>
      <c r="B2391" s="532"/>
      <c r="C2391" s="22"/>
      <c r="D2391" s="532"/>
    </row>
    <row r="2392" spans="1:4" x14ac:dyDescent="0.2">
      <c r="A2392" s="532"/>
      <c r="B2392" s="532"/>
      <c r="C2392" s="22"/>
      <c r="D2392" s="532"/>
    </row>
    <row r="2393" spans="1:4" x14ac:dyDescent="0.2">
      <c r="A2393" s="532"/>
      <c r="B2393" s="532"/>
      <c r="C2393" s="22"/>
      <c r="D2393" s="532"/>
    </row>
    <row r="2394" spans="1:4" x14ac:dyDescent="0.2">
      <c r="A2394" s="532"/>
      <c r="B2394" s="532"/>
      <c r="C2394" s="22"/>
      <c r="D2394" s="532"/>
    </row>
    <row r="2395" spans="1:4" x14ac:dyDescent="0.2">
      <c r="A2395" s="532"/>
      <c r="B2395" s="532"/>
      <c r="C2395" s="22"/>
      <c r="D2395" s="532"/>
    </row>
    <row r="2396" spans="1:4" x14ac:dyDescent="0.2">
      <c r="A2396" s="532"/>
      <c r="B2396" s="532"/>
      <c r="C2396" s="22"/>
      <c r="D2396" s="532"/>
    </row>
    <row r="2397" spans="1:4" x14ac:dyDescent="0.2">
      <c r="A2397" s="532"/>
      <c r="B2397" s="532"/>
      <c r="C2397" s="22"/>
      <c r="D2397" s="532"/>
    </row>
    <row r="2398" spans="1:4" x14ac:dyDescent="0.2">
      <c r="A2398" s="532"/>
      <c r="B2398" s="532"/>
      <c r="C2398" s="22"/>
      <c r="D2398" s="532"/>
    </row>
    <row r="2399" spans="1:4" x14ac:dyDescent="0.2">
      <c r="A2399" s="532"/>
      <c r="B2399" s="532"/>
      <c r="C2399" s="22"/>
      <c r="D2399" s="532"/>
    </row>
    <row r="2400" spans="1:4" x14ac:dyDescent="0.2">
      <c r="A2400" s="532"/>
      <c r="B2400" s="532"/>
      <c r="C2400" s="22"/>
      <c r="D2400" s="532"/>
    </row>
    <row r="2401" spans="1:4" x14ac:dyDescent="0.2">
      <c r="A2401" s="532"/>
      <c r="B2401" s="532"/>
      <c r="C2401" s="22"/>
      <c r="D2401" s="532"/>
    </row>
    <row r="2402" spans="1:4" x14ac:dyDescent="0.2">
      <c r="A2402" s="532"/>
      <c r="B2402" s="532"/>
      <c r="C2402" s="22"/>
      <c r="D2402" s="532"/>
    </row>
    <row r="2403" spans="1:4" x14ac:dyDescent="0.2">
      <c r="A2403" s="532"/>
      <c r="B2403" s="532"/>
      <c r="C2403" s="22"/>
      <c r="D2403" s="532"/>
    </row>
    <row r="2404" spans="1:4" x14ac:dyDescent="0.2">
      <c r="A2404" s="532"/>
      <c r="B2404" s="532"/>
      <c r="C2404" s="22"/>
      <c r="D2404" s="532"/>
    </row>
    <row r="2405" spans="1:4" x14ac:dyDescent="0.2">
      <c r="A2405" s="532"/>
      <c r="B2405" s="532"/>
      <c r="C2405" s="22"/>
      <c r="D2405" s="532"/>
    </row>
    <row r="2406" spans="1:4" x14ac:dyDescent="0.2">
      <c r="A2406" s="532"/>
      <c r="B2406" s="532"/>
      <c r="C2406" s="22"/>
      <c r="D2406" s="532"/>
    </row>
    <row r="2407" spans="1:4" x14ac:dyDescent="0.2">
      <c r="A2407" s="532"/>
      <c r="B2407" s="532"/>
      <c r="C2407" s="22"/>
      <c r="D2407" s="532"/>
    </row>
    <row r="2408" spans="1:4" x14ac:dyDescent="0.2">
      <c r="A2408" s="532"/>
      <c r="B2408" s="532"/>
      <c r="C2408" s="22"/>
      <c r="D2408" s="532"/>
    </row>
    <row r="2409" spans="1:4" x14ac:dyDescent="0.2">
      <c r="A2409" s="532"/>
      <c r="B2409" s="532"/>
      <c r="C2409" s="22"/>
      <c r="D2409" s="532"/>
    </row>
    <row r="2410" spans="1:4" x14ac:dyDescent="0.2">
      <c r="A2410" s="532"/>
      <c r="B2410" s="532"/>
      <c r="C2410" s="22"/>
      <c r="D2410" s="532"/>
    </row>
    <row r="2411" spans="1:4" x14ac:dyDescent="0.2">
      <c r="A2411" s="532"/>
      <c r="B2411" s="532"/>
      <c r="C2411" s="22"/>
      <c r="D2411" s="532"/>
    </row>
    <row r="2412" spans="1:4" x14ac:dyDescent="0.2">
      <c r="A2412" s="532"/>
      <c r="B2412" s="532"/>
      <c r="C2412" s="22"/>
      <c r="D2412" s="532"/>
    </row>
    <row r="2413" spans="1:4" x14ac:dyDescent="0.2">
      <c r="A2413" s="532"/>
      <c r="B2413" s="532"/>
      <c r="C2413" s="22"/>
      <c r="D2413" s="532"/>
    </row>
    <row r="2414" spans="1:4" x14ac:dyDescent="0.2">
      <c r="A2414" s="532"/>
      <c r="B2414" s="532"/>
      <c r="C2414" s="22"/>
      <c r="D2414" s="532"/>
    </row>
    <row r="2415" spans="1:4" x14ac:dyDescent="0.2">
      <c r="A2415" s="532"/>
      <c r="B2415" s="532"/>
      <c r="C2415" s="22"/>
      <c r="D2415" s="532"/>
    </row>
    <row r="2416" spans="1:4" x14ac:dyDescent="0.2">
      <c r="A2416" s="532"/>
      <c r="B2416" s="532"/>
      <c r="C2416" s="22"/>
      <c r="D2416" s="532"/>
    </row>
    <row r="2417" spans="1:4" x14ac:dyDescent="0.2">
      <c r="A2417" s="532"/>
      <c r="B2417" s="532"/>
      <c r="C2417" s="22"/>
      <c r="D2417" s="532"/>
    </row>
    <row r="2418" spans="1:4" x14ac:dyDescent="0.2">
      <c r="A2418" s="532"/>
      <c r="B2418" s="532"/>
      <c r="C2418" s="22"/>
      <c r="D2418" s="532"/>
    </row>
    <row r="2419" spans="1:4" x14ac:dyDescent="0.2">
      <c r="A2419" s="532"/>
      <c r="B2419" s="532"/>
      <c r="C2419" s="22"/>
      <c r="D2419" s="532"/>
    </row>
    <row r="2420" spans="1:4" x14ac:dyDescent="0.2">
      <c r="A2420" s="532"/>
      <c r="B2420" s="532"/>
      <c r="C2420" s="22"/>
      <c r="D2420" s="532"/>
    </row>
    <row r="2421" spans="1:4" x14ac:dyDescent="0.2">
      <c r="A2421" s="532"/>
      <c r="B2421" s="532"/>
      <c r="C2421" s="22"/>
      <c r="D2421" s="532"/>
    </row>
    <row r="2422" spans="1:4" x14ac:dyDescent="0.2">
      <c r="A2422" s="532"/>
      <c r="B2422" s="532"/>
      <c r="C2422" s="22"/>
      <c r="D2422" s="532"/>
    </row>
    <row r="2423" spans="1:4" x14ac:dyDescent="0.2">
      <c r="A2423" s="532"/>
      <c r="B2423" s="532"/>
      <c r="C2423" s="22"/>
      <c r="D2423" s="532"/>
    </row>
    <row r="2424" spans="1:4" x14ac:dyDescent="0.2">
      <c r="A2424" s="532"/>
      <c r="B2424" s="532"/>
      <c r="C2424" s="22"/>
      <c r="D2424" s="532"/>
    </row>
    <row r="2425" spans="1:4" x14ac:dyDescent="0.2">
      <c r="A2425" s="532"/>
      <c r="B2425" s="532"/>
      <c r="C2425" s="22"/>
      <c r="D2425" s="532"/>
    </row>
    <row r="2426" spans="1:4" x14ac:dyDescent="0.2">
      <c r="A2426" s="532"/>
      <c r="B2426" s="532"/>
      <c r="C2426" s="22"/>
      <c r="D2426" s="532"/>
    </row>
    <row r="2427" spans="1:4" x14ac:dyDescent="0.2">
      <c r="A2427" s="532"/>
      <c r="B2427" s="532"/>
      <c r="C2427" s="22"/>
      <c r="D2427" s="532"/>
    </row>
    <row r="2428" spans="1:4" x14ac:dyDescent="0.2">
      <c r="A2428" s="532"/>
      <c r="B2428" s="532"/>
      <c r="C2428" s="22"/>
      <c r="D2428" s="532"/>
    </row>
    <row r="2429" spans="1:4" x14ac:dyDescent="0.2">
      <c r="A2429" s="532"/>
      <c r="B2429" s="532"/>
      <c r="C2429" s="22"/>
      <c r="D2429" s="532"/>
    </row>
    <row r="2430" spans="1:4" x14ac:dyDescent="0.2">
      <c r="A2430" s="532"/>
      <c r="B2430" s="532"/>
      <c r="C2430" s="22"/>
      <c r="D2430" s="532"/>
    </row>
    <row r="2431" spans="1:4" x14ac:dyDescent="0.2">
      <c r="A2431" s="532"/>
      <c r="B2431" s="532"/>
      <c r="C2431" s="22"/>
      <c r="D2431" s="532"/>
    </row>
    <row r="2432" spans="1:4" x14ac:dyDescent="0.2">
      <c r="A2432" s="532"/>
      <c r="B2432" s="532"/>
      <c r="C2432" s="22"/>
      <c r="D2432" s="532"/>
    </row>
    <row r="2433" spans="1:4" x14ac:dyDescent="0.2">
      <c r="A2433" s="532"/>
      <c r="B2433" s="532"/>
      <c r="C2433" s="22"/>
      <c r="D2433" s="532"/>
    </row>
    <row r="2434" spans="1:4" x14ac:dyDescent="0.2">
      <c r="A2434" s="532"/>
      <c r="B2434" s="532"/>
      <c r="C2434" s="22"/>
      <c r="D2434" s="532"/>
    </row>
    <row r="2435" spans="1:4" x14ac:dyDescent="0.2">
      <c r="A2435" s="532"/>
      <c r="B2435" s="532"/>
      <c r="C2435" s="22"/>
      <c r="D2435" s="532"/>
    </row>
    <row r="2436" spans="1:4" x14ac:dyDescent="0.2">
      <c r="A2436" s="532"/>
      <c r="B2436" s="532"/>
      <c r="C2436" s="22"/>
      <c r="D2436" s="532"/>
    </row>
    <row r="2437" spans="1:4" x14ac:dyDescent="0.2">
      <c r="A2437" s="532"/>
      <c r="B2437" s="532"/>
      <c r="C2437" s="22"/>
      <c r="D2437" s="532"/>
    </row>
    <row r="2438" spans="1:4" x14ac:dyDescent="0.2">
      <c r="A2438" s="532"/>
      <c r="B2438" s="532"/>
      <c r="C2438" s="22"/>
      <c r="D2438" s="532"/>
    </row>
    <row r="2439" spans="1:4" x14ac:dyDescent="0.2">
      <c r="A2439" s="532"/>
      <c r="B2439" s="532"/>
      <c r="C2439" s="22"/>
      <c r="D2439" s="532"/>
    </row>
    <row r="2440" spans="1:4" x14ac:dyDescent="0.2">
      <c r="A2440" s="532"/>
      <c r="B2440" s="532"/>
      <c r="C2440" s="22"/>
      <c r="D2440" s="532"/>
    </row>
    <row r="2441" spans="1:4" x14ac:dyDescent="0.2">
      <c r="A2441" s="532"/>
      <c r="B2441" s="532"/>
      <c r="C2441" s="22"/>
      <c r="D2441" s="532"/>
    </row>
    <row r="2442" spans="1:4" x14ac:dyDescent="0.2">
      <c r="A2442" s="532"/>
      <c r="B2442" s="532"/>
      <c r="C2442" s="22"/>
      <c r="D2442" s="532"/>
    </row>
    <row r="2443" spans="1:4" x14ac:dyDescent="0.2">
      <c r="A2443" s="532"/>
      <c r="B2443" s="532"/>
      <c r="C2443" s="22"/>
      <c r="D2443" s="532"/>
    </row>
    <row r="2444" spans="1:4" x14ac:dyDescent="0.2">
      <c r="A2444" s="532"/>
      <c r="B2444" s="532"/>
      <c r="C2444" s="22"/>
      <c r="D2444" s="532"/>
    </row>
    <row r="2445" spans="1:4" x14ac:dyDescent="0.2">
      <c r="A2445" s="532"/>
      <c r="B2445" s="532"/>
      <c r="C2445" s="22"/>
      <c r="D2445" s="532"/>
    </row>
    <row r="2446" spans="1:4" x14ac:dyDescent="0.2">
      <c r="A2446" s="532"/>
      <c r="B2446" s="532"/>
      <c r="C2446" s="22"/>
      <c r="D2446" s="532"/>
    </row>
    <row r="2447" spans="1:4" x14ac:dyDescent="0.2">
      <c r="A2447" s="532"/>
      <c r="B2447" s="532"/>
      <c r="C2447" s="22"/>
      <c r="D2447" s="532"/>
    </row>
    <row r="2448" spans="1:4" x14ac:dyDescent="0.2">
      <c r="A2448" s="532"/>
      <c r="B2448" s="532"/>
      <c r="C2448" s="22"/>
      <c r="D2448" s="532"/>
    </row>
    <row r="2449" spans="1:4" x14ac:dyDescent="0.2">
      <c r="A2449" s="532"/>
      <c r="B2449" s="532"/>
      <c r="C2449" s="22"/>
      <c r="D2449" s="532"/>
    </row>
    <row r="2450" spans="1:4" x14ac:dyDescent="0.2">
      <c r="A2450" s="532"/>
      <c r="B2450" s="532"/>
      <c r="C2450" s="22"/>
      <c r="D2450" s="532"/>
    </row>
    <row r="2451" spans="1:4" x14ac:dyDescent="0.2">
      <c r="A2451" s="532"/>
      <c r="B2451" s="532"/>
      <c r="C2451" s="22"/>
      <c r="D2451" s="532"/>
    </row>
    <row r="2452" spans="1:4" x14ac:dyDescent="0.2">
      <c r="A2452" s="532"/>
      <c r="B2452" s="532"/>
      <c r="C2452" s="22"/>
      <c r="D2452" s="532"/>
    </row>
    <row r="2453" spans="1:4" x14ac:dyDescent="0.2">
      <c r="A2453" s="532"/>
      <c r="B2453" s="532"/>
      <c r="C2453" s="22"/>
      <c r="D2453" s="532"/>
    </row>
    <row r="2454" spans="1:4" x14ac:dyDescent="0.2">
      <c r="A2454" s="532"/>
      <c r="B2454" s="532"/>
      <c r="C2454" s="22"/>
      <c r="D2454" s="532"/>
    </row>
    <row r="2455" spans="1:4" x14ac:dyDescent="0.2">
      <c r="A2455" s="532"/>
      <c r="B2455" s="532"/>
      <c r="C2455" s="22"/>
      <c r="D2455" s="532"/>
    </row>
    <row r="2456" spans="1:4" x14ac:dyDescent="0.2">
      <c r="A2456" s="532"/>
      <c r="B2456" s="532"/>
      <c r="C2456" s="22"/>
      <c r="D2456" s="532"/>
    </row>
    <row r="2457" spans="1:4" x14ac:dyDescent="0.2">
      <c r="A2457" s="532"/>
      <c r="B2457" s="532"/>
      <c r="C2457" s="22"/>
      <c r="D2457" s="532"/>
    </row>
    <row r="2458" spans="1:4" x14ac:dyDescent="0.2">
      <c r="A2458" s="532"/>
      <c r="B2458" s="532"/>
      <c r="C2458" s="22"/>
      <c r="D2458" s="532"/>
    </row>
    <row r="2459" spans="1:4" x14ac:dyDescent="0.2">
      <c r="A2459" s="532"/>
      <c r="B2459" s="532"/>
      <c r="C2459" s="22"/>
      <c r="D2459" s="532"/>
    </row>
    <row r="2460" spans="1:4" x14ac:dyDescent="0.2">
      <c r="A2460" s="532"/>
      <c r="B2460" s="532"/>
      <c r="C2460" s="22"/>
      <c r="D2460" s="532"/>
    </row>
    <row r="2461" spans="1:4" x14ac:dyDescent="0.2">
      <c r="A2461" s="532"/>
      <c r="B2461" s="532"/>
      <c r="C2461" s="22"/>
      <c r="D2461" s="532"/>
    </row>
    <row r="2462" spans="1:4" x14ac:dyDescent="0.2">
      <c r="A2462" s="532"/>
      <c r="B2462" s="532"/>
      <c r="C2462" s="22"/>
      <c r="D2462" s="532"/>
    </row>
    <row r="2463" spans="1:4" x14ac:dyDescent="0.2">
      <c r="A2463" s="532"/>
      <c r="B2463" s="532"/>
      <c r="C2463" s="22"/>
      <c r="D2463" s="532"/>
    </row>
    <row r="2464" spans="1:4" x14ac:dyDescent="0.2">
      <c r="A2464" s="532"/>
      <c r="B2464" s="532"/>
      <c r="C2464" s="22"/>
      <c r="D2464" s="532"/>
    </row>
    <row r="2465" spans="1:4" x14ac:dyDescent="0.2">
      <c r="A2465" s="532"/>
      <c r="B2465" s="532"/>
      <c r="C2465" s="22"/>
      <c r="D2465" s="532"/>
    </row>
    <row r="2466" spans="1:4" x14ac:dyDescent="0.2">
      <c r="A2466" s="532"/>
      <c r="B2466" s="532"/>
      <c r="C2466" s="22"/>
      <c r="D2466" s="532"/>
    </row>
    <row r="2467" spans="1:4" x14ac:dyDescent="0.2">
      <c r="A2467" s="532"/>
      <c r="B2467" s="532"/>
      <c r="C2467" s="22"/>
      <c r="D2467" s="532"/>
    </row>
    <row r="2468" spans="1:4" x14ac:dyDescent="0.2">
      <c r="A2468" s="532"/>
      <c r="B2468" s="532"/>
      <c r="C2468" s="22"/>
      <c r="D2468" s="532"/>
    </row>
    <row r="2469" spans="1:4" x14ac:dyDescent="0.2">
      <c r="A2469" s="532"/>
      <c r="B2469" s="532"/>
      <c r="C2469" s="22"/>
      <c r="D2469" s="532"/>
    </row>
    <row r="2470" spans="1:4" x14ac:dyDescent="0.2">
      <c r="A2470" s="532"/>
      <c r="B2470" s="532"/>
      <c r="C2470" s="22"/>
      <c r="D2470" s="532"/>
    </row>
    <row r="2471" spans="1:4" x14ac:dyDescent="0.2">
      <c r="A2471" s="532"/>
      <c r="B2471" s="532"/>
      <c r="C2471" s="22"/>
      <c r="D2471" s="532"/>
    </row>
    <row r="2472" spans="1:4" x14ac:dyDescent="0.2">
      <c r="A2472" s="532"/>
      <c r="B2472" s="532"/>
      <c r="C2472" s="22"/>
      <c r="D2472" s="532"/>
    </row>
    <row r="2473" spans="1:4" x14ac:dyDescent="0.2">
      <c r="A2473" s="532"/>
      <c r="B2473" s="532"/>
      <c r="C2473" s="22"/>
      <c r="D2473" s="532"/>
    </row>
    <row r="2474" spans="1:4" x14ac:dyDescent="0.2">
      <c r="A2474" s="532"/>
      <c r="B2474" s="532"/>
      <c r="C2474" s="22"/>
      <c r="D2474" s="532"/>
    </row>
    <row r="2475" spans="1:4" x14ac:dyDescent="0.2">
      <c r="A2475" s="532"/>
      <c r="B2475" s="532"/>
      <c r="C2475" s="22"/>
      <c r="D2475" s="532"/>
    </row>
    <row r="2476" spans="1:4" x14ac:dyDescent="0.2">
      <c r="A2476" s="532"/>
      <c r="B2476" s="532"/>
      <c r="C2476" s="22"/>
      <c r="D2476" s="532"/>
    </row>
    <row r="2477" spans="1:4" x14ac:dyDescent="0.2">
      <c r="A2477" s="532"/>
      <c r="B2477" s="532"/>
      <c r="C2477" s="22"/>
      <c r="D2477" s="532"/>
    </row>
    <row r="2478" spans="1:4" x14ac:dyDescent="0.2">
      <c r="A2478" s="532"/>
      <c r="B2478" s="532"/>
      <c r="C2478" s="22"/>
      <c r="D2478" s="532"/>
    </row>
    <row r="2479" spans="1:4" x14ac:dyDescent="0.2">
      <c r="A2479" s="532"/>
      <c r="B2479" s="532"/>
      <c r="C2479" s="22"/>
      <c r="D2479" s="532"/>
    </row>
    <row r="2480" spans="1:4" x14ac:dyDescent="0.2">
      <c r="A2480" s="532"/>
      <c r="B2480" s="532"/>
      <c r="C2480" s="22"/>
      <c r="D2480" s="532"/>
    </row>
    <row r="2481" spans="1:4" x14ac:dyDescent="0.2">
      <c r="A2481" s="532"/>
      <c r="B2481" s="532"/>
      <c r="C2481" s="22"/>
      <c r="D2481" s="532"/>
    </row>
    <row r="2482" spans="1:4" x14ac:dyDescent="0.2">
      <c r="A2482" s="532"/>
      <c r="B2482" s="532"/>
      <c r="C2482" s="22"/>
      <c r="D2482" s="532"/>
    </row>
    <row r="2483" spans="1:4" x14ac:dyDescent="0.2">
      <c r="A2483" s="532"/>
      <c r="B2483" s="532"/>
      <c r="C2483" s="22"/>
      <c r="D2483" s="532"/>
    </row>
    <row r="2484" spans="1:4" x14ac:dyDescent="0.2">
      <c r="A2484" s="532"/>
      <c r="B2484" s="532"/>
      <c r="C2484" s="22"/>
      <c r="D2484" s="532"/>
    </row>
    <row r="2485" spans="1:4" x14ac:dyDescent="0.2">
      <c r="A2485" s="532"/>
      <c r="B2485" s="532"/>
      <c r="C2485" s="22"/>
      <c r="D2485" s="532"/>
    </row>
    <row r="2486" spans="1:4" x14ac:dyDescent="0.2">
      <c r="A2486" s="532"/>
      <c r="B2486" s="532"/>
      <c r="C2486" s="22"/>
      <c r="D2486" s="532"/>
    </row>
    <row r="2487" spans="1:4" x14ac:dyDescent="0.2">
      <c r="A2487" s="532"/>
      <c r="B2487" s="532"/>
      <c r="C2487" s="22"/>
      <c r="D2487" s="532"/>
    </row>
    <row r="2488" spans="1:4" x14ac:dyDescent="0.2">
      <c r="A2488" s="532"/>
      <c r="B2488" s="532"/>
      <c r="C2488" s="22"/>
      <c r="D2488" s="532"/>
    </row>
    <row r="2489" spans="1:4" x14ac:dyDescent="0.2">
      <c r="A2489" s="532"/>
      <c r="B2489" s="532"/>
      <c r="C2489" s="22"/>
      <c r="D2489" s="532"/>
    </row>
    <row r="2490" spans="1:4" x14ac:dyDescent="0.2">
      <c r="A2490" s="532"/>
      <c r="B2490" s="532"/>
      <c r="C2490" s="22"/>
      <c r="D2490" s="532"/>
    </row>
    <row r="2491" spans="1:4" x14ac:dyDescent="0.2">
      <c r="A2491" s="532"/>
      <c r="B2491" s="532"/>
      <c r="C2491" s="22"/>
      <c r="D2491" s="532"/>
    </row>
    <row r="2492" spans="1:4" x14ac:dyDescent="0.2">
      <c r="A2492" s="532"/>
      <c r="B2492" s="532"/>
      <c r="C2492" s="22"/>
      <c r="D2492" s="532"/>
    </row>
    <row r="2493" spans="1:4" x14ac:dyDescent="0.2">
      <c r="A2493" s="532"/>
      <c r="B2493" s="532"/>
      <c r="C2493" s="22"/>
      <c r="D2493" s="532"/>
    </row>
    <row r="2494" spans="1:4" x14ac:dyDescent="0.2">
      <c r="A2494" s="532"/>
      <c r="B2494" s="532"/>
      <c r="C2494" s="22"/>
      <c r="D2494" s="532"/>
    </row>
    <row r="2495" spans="1:4" x14ac:dyDescent="0.2">
      <c r="A2495" s="532"/>
      <c r="B2495" s="532"/>
      <c r="C2495" s="22"/>
      <c r="D2495" s="532"/>
    </row>
    <row r="2496" spans="1:4" x14ac:dyDescent="0.2">
      <c r="A2496" s="532"/>
      <c r="B2496" s="532"/>
      <c r="C2496" s="22"/>
      <c r="D2496" s="532"/>
    </row>
    <row r="2497" spans="1:4" x14ac:dyDescent="0.2">
      <c r="A2497" s="532"/>
      <c r="B2497" s="532"/>
      <c r="C2497" s="22"/>
      <c r="D2497" s="532"/>
    </row>
    <row r="2498" spans="1:4" x14ac:dyDescent="0.2">
      <c r="A2498" s="532"/>
      <c r="B2498" s="532"/>
      <c r="C2498" s="22"/>
      <c r="D2498" s="532"/>
    </row>
    <row r="2499" spans="1:4" x14ac:dyDescent="0.2">
      <c r="A2499" s="532"/>
      <c r="B2499" s="532"/>
      <c r="C2499" s="22"/>
      <c r="D2499" s="532"/>
    </row>
    <row r="2500" spans="1:4" x14ac:dyDescent="0.2">
      <c r="A2500" s="532"/>
      <c r="B2500" s="532"/>
      <c r="C2500" s="22"/>
      <c r="D2500" s="532"/>
    </row>
    <row r="2501" spans="1:4" x14ac:dyDescent="0.2">
      <c r="A2501" s="532"/>
      <c r="B2501" s="532"/>
      <c r="C2501" s="22"/>
      <c r="D2501" s="532"/>
    </row>
    <row r="2502" spans="1:4" x14ac:dyDescent="0.2">
      <c r="A2502" s="532"/>
      <c r="B2502" s="532"/>
      <c r="C2502" s="22"/>
      <c r="D2502" s="532"/>
    </row>
    <row r="2503" spans="1:4" x14ac:dyDescent="0.2">
      <c r="A2503" s="532"/>
      <c r="B2503" s="532"/>
      <c r="C2503" s="22"/>
      <c r="D2503" s="532"/>
    </row>
    <row r="2504" spans="1:4" x14ac:dyDescent="0.2">
      <c r="A2504" s="532"/>
      <c r="B2504" s="532"/>
      <c r="C2504" s="22"/>
      <c r="D2504" s="532"/>
    </row>
    <row r="2505" spans="1:4" x14ac:dyDescent="0.2">
      <c r="A2505" s="532"/>
      <c r="B2505" s="532"/>
      <c r="C2505" s="22"/>
      <c r="D2505" s="532"/>
    </row>
    <row r="2506" spans="1:4" x14ac:dyDescent="0.2">
      <c r="A2506" s="532"/>
      <c r="B2506" s="532"/>
      <c r="C2506" s="22"/>
      <c r="D2506" s="532"/>
    </row>
    <row r="2507" spans="1:4" x14ac:dyDescent="0.2">
      <c r="A2507" s="532"/>
      <c r="B2507" s="532"/>
      <c r="C2507" s="22"/>
      <c r="D2507" s="532"/>
    </row>
    <row r="2508" spans="1:4" x14ac:dyDescent="0.2">
      <c r="A2508" s="532"/>
      <c r="B2508" s="532"/>
      <c r="C2508" s="22"/>
      <c r="D2508" s="532"/>
    </row>
    <row r="2509" spans="1:4" x14ac:dyDescent="0.2">
      <c r="A2509" s="532"/>
      <c r="B2509" s="532"/>
      <c r="C2509" s="22"/>
      <c r="D2509" s="532"/>
    </row>
    <row r="2510" spans="1:4" x14ac:dyDescent="0.2">
      <c r="A2510" s="532"/>
      <c r="B2510" s="532"/>
      <c r="C2510" s="22"/>
      <c r="D2510" s="532"/>
    </row>
    <row r="2511" spans="1:4" x14ac:dyDescent="0.2">
      <c r="A2511" s="532"/>
      <c r="B2511" s="532"/>
      <c r="C2511" s="22"/>
      <c r="D2511" s="532"/>
    </row>
    <row r="2512" spans="1:4" x14ac:dyDescent="0.2">
      <c r="A2512" s="532"/>
      <c r="B2512" s="532"/>
      <c r="C2512" s="22"/>
      <c r="D2512" s="532"/>
    </row>
    <row r="2513" spans="1:4" x14ac:dyDescent="0.2">
      <c r="A2513" s="532"/>
      <c r="B2513" s="532"/>
      <c r="C2513" s="22"/>
      <c r="D2513" s="532"/>
    </row>
    <row r="2514" spans="1:4" x14ac:dyDescent="0.2">
      <c r="A2514" s="532"/>
      <c r="B2514" s="532"/>
      <c r="C2514" s="22"/>
      <c r="D2514" s="532"/>
    </row>
    <row r="2515" spans="1:4" x14ac:dyDescent="0.2">
      <c r="A2515" s="532"/>
      <c r="B2515" s="532"/>
      <c r="C2515" s="22"/>
      <c r="D2515" s="532"/>
    </row>
    <row r="2516" spans="1:4" x14ac:dyDescent="0.2">
      <c r="A2516" s="532"/>
      <c r="B2516" s="532"/>
      <c r="C2516" s="22"/>
      <c r="D2516" s="532"/>
    </row>
    <row r="2517" spans="1:4" x14ac:dyDescent="0.2">
      <c r="A2517" s="532"/>
      <c r="B2517" s="532"/>
      <c r="C2517" s="22"/>
      <c r="D2517" s="532"/>
    </row>
    <row r="2518" spans="1:4" x14ac:dyDescent="0.2">
      <c r="A2518" s="532"/>
      <c r="B2518" s="532"/>
      <c r="C2518" s="22"/>
      <c r="D2518" s="532"/>
    </row>
    <row r="2519" spans="1:4" x14ac:dyDescent="0.2">
      <c r="A2519" s="532"/>
      <c r="B2519" s="532"/>
      <c r="C2519" s="22"/>
      <c r="D2519" s="532"/>
    </row>
    <row r="2520" spans="1:4" x14ac:dyDescent="0.2">
      <c r="A2520" s="532"/>
      <c r="B2520" s="532"/>
      <c r="C2520" s="22"/>
      <c r="D2520" s="532"/>
    </row>
    <row r="2521" spans="1:4" x14ac:dyDescent="0.2">
      <c r="A2521" s="532"/>
      <c r="B2521" s="532"/>
      <c r="C2521" s="22"/>
      <c r="D2521" s="532"/>
    </row>
    <row r="2522" spans="1:4" x14ac:dyDescent="0.2">
      <c r="A2522" s="532"/>
      <c r="B2522" s="532"/>
      <c r="C2522" s="22"/>
      <c r="D2522" s="532"/>
    </row>
    <row r="2523" spans="1:4" x14ac:dyDescent="0.2">
      <c r="A2523" s="532"/>
      <c r="B2523" s="532"/>
      <c r="C2523" s="22"/>
      <c r="D2523" s="532"/>
    </row>
    <row r="2524" spans="1:4" x14ac:dyDescent="0.2">
      <c r="A2524" s="532"/>
      <c r="B2524" s="532"/>
      <c r="C2524" s="22"/>
      <c r="D2524" s="532"/>
    </row>
    <row r="2525" spans="1:4" x14ac:dyDescent="0.2">
      <c r="A2525" s="532"/>
      <c r="B2525" s="532"/>
      <c r="C2525" s="22"/>
      <c r="D2525" s="532"/>
    </row>
    <row r="2526" spans="1:4" x14ac:dyDescent="0.2">
      <c r="A2526" s="532"/>
      <c r="B2526" s="532"/>
      <c r="C2526" s="22"/>
      <c r="D2526" s="532"/>
    </row>
    <row r="2527" spans="1:4" x14ac:dyDescent="0.2">
      <c r="A2527" s="532"/>
      <c r="B2527" s="532"/>
      <c r="C2527" s="22"/>
      <c r="D2527" s="532"/>
    </row>
    <row r="2528" spans="1:4" x14ac:dyDescent="0.2">
      <c r="A2528" s="532"/>
      <c r="B2528" s="532"/>
      <c r="C2528" s="22"/>
      <c r="D2528" s="532"/>
    </row>
    <row r="2529" spans="1:4" x14ac:dyDescent="0.2">
      <c r="A2529" s="532"/>
      <c r="B2529" s="532"/>
      <c r="C2529" s="22"/>
      <c r="D2529" s="532"/>
    </row>
    <row r="2530" spans="1:4" x14ac:dyDescent="0.2">
      <c r="A2530" s="532"/>
      <c r="B2530" s="532"/>
      <c r="C2530" s="22"/>
      <c r="D2530" s="532"/>
    </row>
    <row r="2531" spans="1:4" x14ac:dyDescent="0.2">
      <c r="A2531" s="532"/>
      <c r="B2531" s="532"/>
      <c r="C2531" s="22"/>
      <c r="D2531" s="532"/>
    </row>
    <row r="2532" spans="1:4" x14ac:dyDescent="0.2">
      <c r="A2532" s="532"/>
      <c r="B2532" s="532"/>
      <c r="C2532" s="22"/>
      <c r="D2532" s="532"/>
    </row>
    <row r="2533" spans="1:4" x14ac:dyDescent="0.2">
      <c r="A2533" s="532"/>
      <c r="B2533" s="532"/>
      <c r="C2533" s="22"/>
      <c r="D2533" s="532"/>
    </row>
    <row r="2534" spans="1:4" x14ac:dyDescent="0.2">
      <c r="A2534" s="532"/>
      <c r="B2534" s="532"/>
      <c r="C2534" s="22"/>
      <c r="D2534" s="532"/>
    </row>
    <row r="2535" spans="1:4" x14ac:dyDescent="0.2">
      <c r="A2535" s="532"/>
      <c r="B2535" s="532"/>
      <c r="C2535" s="22"/>
      <c r="D2535" s="532"/>
    </row>
    <row r="2536" spans="1:4" x14ac:dyDescent="0.2">
      <c r="A2536" s="532"/>
      <c r="B2536" s="532"/>
      <c r="C2536" s="22"/>
      <c r="D2536" s="532"/>
    </row>
    <row r="2537" spans="1:4" x14ac:dyDescent="0.2">
      <c r="A2537" s="532"/>
      <c r="B2537" s="532"/>
      <c r="C2537" s="22"/>
      <c r="D2537" s="532"/>
    </row>
    <row r="2538" spans="1:4" x14ac:dyDescent="0.2">
      <c r="A2538" s="532"/>
      <c r="B2538" s="532"/>
      <c r="C2538" s="22"/>
      <c r="D2538" s="532"/>
    </row>
    <row r="2539" spans="1:4" x14ac:dyDescent="0.2">
      <c r="A2539" s="532"/>
      <c r="B2539" s="532"/>
      <c r="C2539" s="22"/>
      <c r="D2539" s="532"/>
    </row>
    <row r="2540" spans="1:4" x14ac:dyDescent="0.2">
      <c r="A2540" s="532"/>
      <c r="B2540" s="532"/>
      <c r="C2540" s="22"/>
      <c r="D2540" s="532"/>
    </row>
    <row r="2541" spans="1:4" x14ac:dyDescent="0.2">
      <c r="A2541" s="532"/>
      <c r="B2541" s="532"/>
      <c r="C2541" s="22"/>
      <c r="D2541" s="532"/>
    </row>
    <row r="2542" spans="1:4" x14ac:dyDescent="0.2">
      <c r="A2542" s="532"/>
      <c r="B2542" s="532"/>
      <c r="C2542" s="22"/>
      <c r="D2542" s="532"/>
    </row>
    <row r="2543" spans="1:4" x14ac:dyDescent="0.2">
      <c r="A2543" s="532"/>
      <c r="B2543" s="532"/>
      <c r="C2543" s="22"/>
      <c r="D2543" s="532"/>
    </row>
    <row r="2544" spans="1:4" x14ac:dyDescent="0.2">
      <c r="A2544" s="532"/>
      <c r="B2544" s="532"/>
      <c r="C2544" s="22"/>
      <c r="D2544" s="532"/>
    </row>
    <row r="2545" spans="1:4" x14ac:dyDescent="0.2">
      <c r="A2545" s="532"/>
      <c r="B2545" s="532"/>
      <c r="C2545" s="22"/>
      <c r="D2545" s="532"/>
    </row>
    <row r="2546" spans="1:4" x14ac:dyDescent="0.2">
      <c r="A2546" s="532"/>
      <c r="B2546" s="532"/>
      <c r="C2546" s="22"/>
      <c r="D2546" s="532"/>
    </row>
    <row r="2547" spans="1:4" x14ac:dyDescent="0.2">
      <c r="A2547" s="532"/>
      <c r="B2547" s="532"/>
      <c r="C2547" s="22"/>
      <c r="D2547" s="532"/>
    </row>
    <row r="2548" spans="1:4" x14ac:dyDescent="0.2">
      <c r="A2548" s="532"/>
      <c r="B2548" s="532"/>
      <c r="C2548" s="22"/>
      <c r="D2548" s="532"/>
    </row>
    <row r="2549" spans="1:4" x14ac:dyDescent="0.2">
      <c r="A2549" s="532"/>
      <c r="B2549" s="532"/>
      <c r="C2549" s="22"/>
      <c r="D2549" s="532"/>
    </row>
    <row r="2550" spans="1:4" x14ac:dyDescent="0.2">
      <c r="A2550" s="532"/>
      <c r="B2550" s="532"/>
      <c r="C2550" s="22"/>
      <c r="D2550" s="532"/>
    </row>
    <row r="2551" spans="1:4" x14ac:dyDescent="0.2">
      <c r="A2551" s="532"/>
      <c r="B2551" s="532"/>
      <c r="C2551" s="22"/>
      <c r="D2551" s="532"/>
    </row>
    <row r="2552" spans="1:4" x14ac:dyDescent="0.2">
      <c r="A2552" s="532"/>
      <c r="B2552" s="532"/>
      <c r="C2552" s="22"/>
      <c r="D2552" s="532"/>
    </row>
    <row r="2553" spans="1:4" x14ac:dyDescent="0.2">
      <c r="A2553" s="532"/>
      <c r="B2553" s="532"/>
      <c r="C2553" s="22"/>
      <c r="D2553" s="532"/>
    </row>
    <row r="2554" spans="1:4" x14ac:dyDescent="0.2">
      <c r="A2554" s="532"/>
      <c r="B2554" s="532"/>
      <c r="C2554" s="22"/>
      <c r="D2554" s="532"/>
    </row>
    <row r="2555" spans="1:4" x14ac:dyDescent="0.2">
      <c r="A2555" s="532"/>
      <c r="B2555" s="532"/>
      <c r="C2555" s="22"/>
      <c r="D2555" s="532"/>
    </row>
    <row r="2556" spans="1:4" x14ac:dyDescent="0.2">
      <c r="A2556" s="532"/>
      <c r="B2556" s="532"/>
      <c r="C2556" s="22"/>
      <c r="D2556" s="532"/>
    </row>
    <row r="2557" spans="1:4" x14ac:dyDescent="0.2">
      <c r="A2557" s="532"/>
      <c r="B2557" s="532"/>
      <c r="C2557" s="22"/>
      <c r="D2557" s="532"/>
    </row>
    <row r="2558" spans="1:4" x14ac:dyDescent="0.2">
      <c r="A2558" s="532"/>
      <c r="B2558" s="532"/>
      <c r="C2558" s="22"/>
      <c r="D2558" s="532"/>
    </row>
    <row r="2559" spans="1:4" x14ac:dyDescent="0.2">
      <c r="A2559" s="532"/>
      <c r="B2559" s="532"/>
      <c r="C2559" s="22"/>
      <c r="D2559" s="532"/>
    </row>
    <row r="2560" spans="1:4" x14ac:dyDescent="0.2">
      <c r="A2560" s="532"/>
      <c r="B2560" s="532"/>
      <c r="C2560" s="22"/>
      <c r="D2560" s="532"/>
    </row>
    <row r="2561" spans="1:4" x14ac:dyDescent="0.2">
      <c r="A2561" s="532"/>
      <c r="B2561" s="532"/>
      <c r="C2561" s="22"/>
      <c r="D2561" s="532"/>
    </row>
    <row r="2562" spans="1:4" x14ac:dyDescent="0.2">
      <c r="A2562" s="532"/>
      <c r="B2562" s="532"/>
      <c r="C2562" s="22"/>
      <c r="D2562" s="532"/>
    </row>
    <row r="2563" spans="1:4" x14ac:dyDescent="0.2">
      <c r="A2563" s="532"/>
      <c r="B2563" s="532"/>
      <c r="C2563" s="22"/>
      <c r="D2563" s="532"/>
    </row>
    <row r="2564" spans="1:4" x14ac:dyDescent="0.2">
      <c r="A2564" s="532"/>
      <c r="B2564" s="532"/>
      <c r="C2564" s="22"/>
      <c r="D2564" s="532"/>
    </row>
    <row r="2565" spans="1:4" x14ac:dyDescent="0.2">
      <c r="A2565" s="532"/>
      <c r="B2565" s="532"/>
      <c r="C2565" s="22"/>
      <c r="D2565" s="532"/>
    </row>
    <row r="2566" spans="1:4" x14ac:dyDescent="0.2">
      <c r="A2566" s="532"/>
      <c r="B2566" s="532"/>
      <c r="C2566" s="22"/>
      <c r="D2566" s="532"/>
    </row>
    <row r="2567" spans="1:4" x14ac:dyDescent="0.2">
      <c r="A2567" s="532"/>
      <c r="B2567" s="532"/>
      <c r="C2567" s="22"/>
      <c r="D2567" s="532"/>
    </row>
    <row r="2568" spans="1:4" x14ac:dyDescent="0.2">
      <c r="A2568" s="532"/>
      <c r="B2568" s="532"/>
      <c r="C2568" s="22"/>
      <c r="D2568" s="532"/>
    </row>
    <row r="2569" spans="1:4" x14ac:dyDescent="0.2">
      <c r="A2569" s="532"/>
      <c r="B2569" s="532"/>
      <c r="C2569" s="22"/>
      <c r="D2569" s="532"/>
    </row>
    <row r="2570" spans="1:4" x14ac:dyDescent="0.2">
      <c r="A2570" s="532"/>
      <c r="B2570" s="532"/>
      <c r="C2570" s="22"/>
      <c r="D2570" s="532"/>
    </row>
    <row r="2571" spans="1:4" x14ac:dyDescent="0.2">
      <c r="A2571" s="532"/>
      <c r="B2571" s="532"/>
      <c r="C2571" s="22"/>
      <c r="D2571" s="532"/>
    </row>
    <row r="2572" spans="1:4" x14ac:dyDescent="0.2">
      <c r="A2572" s="532"/>
      <c r="B2572" s="532"/>
      <c r="C2572" s="22"/>
      <c r="D2572" s="532"/>
    </row>
    <row r="2573" spans="1:4" x14ac:dyDescent="0.2">
      <c r="A2573" s="532"/>
      <c r="B2573" s="532"/>
      <c r="C2573" s="22"/>
      <c r="D2573" s="532"/>
    </row>
    <row r="2574" spans="1:4" x14ac:dyDescent="0.2">
      <c r="A2574" s="532"/>
      <c r="B2574" s="532"/>
      <c r="C2574" s="22"/>
      <c r="D2574" s="532"/>
    </row>
    <row r="2575" spans="1:4" x14ac:dyDescent="0.2">
      <c r="A2575" s="532"/>
      <c r="B2575" s="532"/>
      <c r="C2575" s="22"/>
      <c r="D2575" s="532"/>
    </row>
    <row r="2576" spans="1:4" x14ac:dyDescent="0.2">
      <c r="A2576" s="532"/>
      <c r="B2576" s="532"/>
      <c r="C2576" s="22"/>
      <c r="D2576" s="532"/>
    </row>
    <row r="2577" spans="1:4" x14ac:dyDescent="0.2">
      <c r="A2577" s="532"/>
      <c r="B2577" s="532"/>
      <c r="C2577" s="22"/>
      <c r="D2577" s="532"/>
    </row>
    <row r="2578" spans="1:4" x14ac:dyDescent="0.2">
      <c r="A2578" s="532"/>
      <c r="B2578" s="532"/>
      <c r="C2578" s="22"/>
      <c r="D2578" s="532"/>
    </row>
    <row r="2579" spans="1:4" x14ac:dyDescent="0.2">
      <c r="A2579" s="532"/>
      <c r="B2579" s="532"/>
      <c r="C2579" s="22"/>
      <c r="D2579" s="532"/>
    </row>
    <row r="2580" spans="1:4" x14ac:dyDescent="0.2">
      <c r="A2580" s="532"/>
      <c r="B2580" s="532"/>
      <c r="C2580" s="22"/>
      <c r="D2580" s="532"/>
    </row>
    <row r="2581" spans="1:4" x14ac:dyDescent="0.2">
      <c r="A2581" s="532"/>
      <c r="B2581" s="532"/>
      <c r="C2581" s="22"/>
      <c r="D2581" s="532"/>
    </row>
    <row r="2582" spans="1:4" x14ac:dyDescent="0.2">
      <c r="A2582" s="532"/>
      <c r="B2582" s="532"/>
      <c r="C2582" s="22"/>
      <c r="D2582" s="532"/>
    </row>
    <row r="2583" spans="1:4" x14ac:dyDescent="0.2">
      <c r="A2583" s="532"/>
      <c r="B2583" s="532"/>
      <c r="C2583" s="22"/>
      <c r="D2583" s="532"/>
    </row>
    <row r="2584" spans="1:4" x14ac:dyDescent="0.2">
      <c r="A2584" s="532"/>
      <c r="B2584" s="532"/>
      <c r="C2584" s="22"/>
      <c r="D2584" s="532"/>
    </row>
    <row r="2585" spans="1:4" x14ac:dyDescent="0.2">
      <c r="A2585" s="532"/>
      <c r="B2585" s="532"/>
      <c r="C2585" s="22"/>
      <c r="D2585" s="532"/>
    </row>
    <row r="2586" spans="1:4" x14ac:dyDescent="0.2">
      <c r="A2586" s="532"/>
      <c r="B2586" s="532"/>
      <c r="C2586" s="22"/>
      <c r="D2586" s="532"/>
    </row>
    <row r="2587" spans="1:4" x14ac:dyDescent="0.2">
      <c r="A2587" s="532"/>
      <c r="B2587" s="532"/>
      <c r="C2587" s="22"/>
      <c r="D2587" s="532"/>
    </row>
    <row r="2588" spans="1:4" x14ac:dyDescent="0.2">
      <c r="A2588" s="532"/>
      <c r="B2588" s="532"/>
      <c r="C2588" s="22"/>
      <c r="D2588" s="532"/>
    </row>
    <row r="2589" spans="1:4" x14ac:dyDescent="0.2">
      <c r="A2589" s="532"/>
      <c r="B2589" s="532"/>
      <c r="C2589" s="22"/>
      <c r="D2589" s="532"/>
    </row>
    <row r="2590" spans="1:4" x14ac:dyDescent="0.2">
      <c r="A2590" s="532"/>
      <c r="B2590" s="532"/>
      <c r="C2590" s="22"/>
      <c r="D2590" s="532"/>
    </row>
    <row r="2591" spans="1:4" x14ac:dyDescent="0.2">
      <c r="A2591" s="532"/>
      <c r="B2591" s="532"/>
      <c r="C2591" s="22"/>
      <c r="D2591" s="532"/>
    </row>
    <row r="2592" spans="1:4" x14ac:dyDescent="0.2">
      <c r="A2592" s="532"/>
      <c r="B2592" s="532"/>
      <c r="C2592" s="22"/>
      <c r="D2592" s="532"/>
    </row>
    <row r="2593" spans="1:4" x14ac:dyDescent="0.2">
      <c r="A2593" s="532"/>
      <c r="B2593" s="532"/>
      <c r="C2593" s="22"/>
      <c r="D2593" s="532"/>
    </row>
    <row r="2594" spans="1:4" x14ac:dyDescent="0.2">
      <c r="A2594" s="532"/>
      <c r="B2594" s="532"/>
      <c r="C2594" s="22"/>
      <c r="D2594" s="532"/>
    </row>
    <row r="2595" spans="1:4" x14ac:dyDescent="0.2">
      <c r="A2595" s="532"/>
      <c r="B2595" s="532"/>
      <c r="C2595" s="22"/>
      <c r="D2595" s="532"/>
    </row>
    <row r="2596" spans="1:4" x14ac:dyDescent="0.2">
      <c r="A2596" s="532"/>
      <c r="B2596" s="532"/>
      <c r="C2596" s="22"/>
      <c r="D2596" s="532"/>
    </row>
    <row r="2597" spans="1:4" x14ac:dyDescent="0.2">
      <c r="A2597" s="532"/>
      <c r="B2597" s="532"/>
      <c r="C2597" s="22"/>
      <c r="D2597" s="532"/>
    </row>
    <row r="2598" spans="1:4" x14ac:dyDescent="0.2">
      <c r="A2598" s="532"/>
      <c r="B2598" s="532"/>
      <c r="C2598" s="22"/>
      <c r="D2598" s="532"/>
    </row>
    <row r="2599" spans="1:4" x14ac:dyDescent="0.2">
      <c r="A2599" s="532"/>
      <c r="B2599" s="532"/>
      <c r="C2599" s="22"/>
      <c r="D2599" s="532"/>
    </row>
    <row r="2600" spans="1:4" x14ac:dyDescent="0.2">
      <c r="A2600" s="532"/>
      <c r="B2600" s="532"/>
      <c r="C2600" s="22"/>
      <c r="D2600" s="532"/>
    </row>
    <row r="2601" spans="1:4" x14ac:dyDescent="0.2">
      <c r="A2601" s="532"/>
      <c r="B2601" s="532"/>
      <c r="C2601" s="22"/>
      <c r="D2601" s="532"/>
    </row>
    <row r="2602" spans="1:4" x14ac:dyDescent="0.2">
      <c r="A2602" s="532"/>
      <c r="B2602" s="532"/>
      <c r="C2602" s="22"/>
      <c r="D2602" s="532"/>
    </row>
    <row r="2603" spans="1:4" x14ac:dyDescent="0.2">
      <c r="A2603" s="532"/>
      <c r="B2603" s="532"/>
      <c r="C2603" s="22"/>
      <c r="D2603" s="532"/>
    </row>
    <row r="2604" spans="1:4" x14ac:dyDescent="0.2">
      <c r="A2604" s="532"/>
      <c r="B2604" s="532"/>
      <c r="C2604" s="22"/>
      <c r="D2604" s="532"/>
    </row>
    <row r="2605" spans="1:4" x14ac:dyDescent="0.2">
      <c r="A2605" s="532"/>
      <c r="B2605" s="532"/>
      <c r="C2605" s="22"/>
      <c r="D2605" s="532"/>
    </row>
    <row r="2606" spans="1:4" x14ac:dyDescent="0.2">
      <c r="A2606" s="532"/>
      <c r="B2606" s="532"/>
      <c r="C2606" s="22"/>
      <c r="D2606" s="532"/>
    </row>
    <row r="2607" spans="1:4" x14ac:dyDescent="0.2">
      <c r="A2607" s="532"/>
      <c r="B2607" s="532"/>
      <c r="C2607" s="22"/>
      <c r="D2607" s="532"/>
    </row>
    <row r="2608" spans="1:4" x14ac:dyDescent="0.2">
      <c r="A2608" s="532"/>
      <c r="B2608" s="532"/>
      <c r="C2608" s="22"/>
      <c r="D2608" s="532"/>
    </row>
    <row r="2609" spans="1:4" x14ac:dyDescent="0.2">
      <c r="A2609" s="532"/>
      <c r="B2609" s="532"/>
      <c r="C2609" s="22"/>
      <c r="D2609" s="532"/>
    </row>
    <row r="2610" spans="1:4" x14ac:dyDescent="0.2">
      <c r="A2610" s="532"/>
      <c r="B2610" s="532"/>
      <c r="C2610" s="22"/>
      <c r="D2610" s="532"/>
    </row>
    <row r="2611" spans="1:4" x14ac:dyDescent="0.2">
      <c r="A2611" s="532"/>
      <c r="B2611" s="532"/>
      <c r="C2611" s="22"/>
      <c r="D2611" s="532"/>
    </row>
    <row r="2612" spans="1:4" x14ac:dyDescent="0.2">
      <c r="A2612" s="532"/>
      <c r="B2612" s="532"/>
      <c r="C2612" s="22"/>
      <c r="D2612" s="532"/>
    </row>
    <row r="2613" spans="1:4" x14ac:dyDescent="0.2">
      <c r="A2613" s="532"/>
      <c r="B2613" s="532"/>
      <c r="C2613" s="22"/>
      <c r="D2613" s="532"/>
    </row>
    <row r="2614" spans="1:4" x14ac:dyDescent="0.2">
      <c r="A2614" s="532"/>
      <c r="B2614" s="532"/>
      <c r="C2614" s="22"/>
      <c r="D2614" s="532"/>
    </row>
    <row r="2615" spans="1:4" x14ac:dyDescent="0.2">
      <c r="A2615" s="532"/>
      <c r="B2615" s="532"/>
      <c r="C2615" s="22"/>
      <c r="D2615" s="532"/>
    </row>
    <row r="2616" spans="1:4" x14ac:dyDescent="0.2">
      <c r="A2616" s="532"/>
      <c r="B2616" s="532"/>
      <c r="C2616" s="22"/>
      <c r="D2616" s="532"/>
    </row>
    <row r="2617" spans="1:4" x14ac:dyDescent="0.2">
      <c r="A2617" s="532"/>
      <c r="B2617" s="532"/>
      <c r="C2617" s="22"/>
      <c r="D2617" s="532"/>
    </row>
    <row r="2618" spans="1:4" x14ac:dyDescent="0.2">
      <c r="A2618" s="532"/>
      <c r="B2618" s="532"/>
      <c r="C2618" s="22"/>
      <c r="D2618" s="532"/>
    </row>
    <row r="2619" spans="1:4" x14ac:dyDescent="0.2">
      <c r="A2619" s="532"/>
      <c r="B2619" s="532"/>
      <c r="C2619" s="22"/>
      <c r="D2619" s="532"/>
    </row>
    <row r="2620" spans="1:4" x14ac:dyDescent="0.2">
      <c r="A2620" s="532"/>
      <c r="B2620" s="532"/>
      <c r="C2620" s="22"/>
      <c r="D2620" s="532"/>
    </row>
    <row r="2621" spans="1:4" x14ac:dyDescent="0.2">
      <c r="A2621" s="532"/>
      <c r="B2621" s="532"/>
      <c r="C2621" s="22"/>
      <c r="D2621" s="532"/>
    </row>
    <row r="2622" spans="1:4" x14ac:dyDescent="0.2">
      <c r="A2622" s="532"/>
      <c r="B2622" s="532"/>
      <c r="C2622" s="22"/>
      <c r="D2622" s="532"/>
    </row>
    <row r="2623" spans="1:4" x14ac:dyDescent="0.2">
      <c r="A2623" s="532"/>
      <c r="B2623" s="532"/>
      <c r="C2623" s="22"/>
      <c r="D2623" s="532"/>
    </row>
    <row r="2624" spans="1:4" x14ac:dyDescent="0.2">
      <c r="A2624" s="532"/>
      <c r="B2624" s="532"/>
      <c r="C2624" s="22"/>
      <c r="D2624" s="532"/>
    </row>
    <row r="2625" spans="1:4" x14ac:dyDescent="0.2">
      <c r="A2625" s="532"/>
      <c r="B2625" s="532"/>
      <c r="C2625" s="22"/>
      <c r="D2625" s="532"/>
    </row>
    <row r="2626" spans="1:4" x14ac:dyDescent="0.2">
      <c r="A2626" s="532"/>
      <c r="B2626" s="532"/>
      <c r="C2626" s="22"/>
      <c r="D2626" s="532"/>
    </row>
    <row r="2627" spans="1:4" x14ac:dyDescent="0.2">
      <c r="A2627" s="532"/>
      <c r="B2627" s="532"/>
      <c r="C2627" s="22"/>
      <c r="D2627" s="532"/>
    </row>
    <row r="2628" spans="1:4" x14ac:dyDescent="0.2">
      <c r="A2628" s="532"/>
      <c r="B2628" s="532"/>
      <c r="C2628" s="22"/>
      <c r="D2628" s="532"/>
    </row>
    <row r="2629" spans="1:4" x14ac:dyDescent="0.2">
      <c r="A2629" s="532"/>
      <c r="B2629" s="532"/>
      <c r="C2629" s="22"/>
      <c r="D2629" s="532"/>
    </row>
    <row r="2630" spans="1:4" x14ac:dyDescent="0.2">
      <c r="A2630" s="532"/>
      <c r="B2630" s="532"/>
      <c r="C2630" s="22"/>
      <c r="D2630" s="532"/>
    </row>
    <row r="2631" spans="1:4" x14ac:dyDescent="0.2">
      <c r="A2631" s="532"/>
      <c r="B2631" s="532"/>
      <c r="C2631" s="22"/>
      <c r="D2631" s="532"/>
    </row>
    <row r="2632" spans="1:4" x14ac:dyDescent="0.2">
      <c r="A2632" s="532"/>
      <c r="B2632" s="532"/>
      <c r="C2632" s="22"/>
      <c r="D2632" s="532"/>
    </row>
    <row r="2633" spans="1:4" x14ac:dyDescent="0.2">
      <c r="A2633" s="532"/>
      <c r="B2633" s="532"/>
      <c r="C2633" s="22"/>
      <c r="D2633" s="532"/>
    </row>
    <row r="2634" spans="1:4" x14ac:dyDescent="0.2">
      <c r="A2634" s="532"/>
      <c r="B2634" s="532"/>
      <c r="C2634" s="22"/>
      <c r="D2634" s="532"/>
    </row>
    <row r="2635" spans="1:4" x14ac:dyDescent="0.2">
      <c r="A2635" s="532"/>
      <c r="B2635" s="532"/>
      <c r="C2635" s="22"/>
      <c r="D2635" s="532"/>
    </row>
    <row r="2636" spans="1:4" x14ac:dyDescent="0.2">
      <c r="A2636" s="532"/>
      <c r="B2636" s="532"/>
      <c r="C2636" s="22"/>
      <c r="D2636" s="532"/>
    </row>
    <row r="2637" spans="1:4" x14ac:dyDescent="0.2">
      <c r="A2637" s="532"/>
      <c r="B2637" s="532"/>
      <c r="C2637" s="22"/>
      <c r="D2637" s="532"/>
    </row>
    <row r="2638" spans="1:4" x14ac:dyDescent="0.2">
      <c r="A2638" s="532"/>
      <c r="B2638" s="532"/>
      <c r="C2638" s="22"/>
      <c r="D2638" s="532"/>
    </row>
    <row r="2639" spans="1:4" x14ac:dyDescent="0.2">
      <c r="A2639" s="532"/>
      <c r="B2639" s="532"/>
      <c r="C2639" s="22"/>
      <c r="D2639" s="532"/>
    </row>
    <row r="2640" spans="1:4" x14ac:dyDescent="0.2">
      <c r="A2640" s="532"/>
      <c r="B2640" s="532"/>
      <c r="C2640" s="22"/>
      <c r="D2640" s="532"/>
    </row>
    <row r="2641" spans="1:4" x14ac:dyDescent="0.2">
      <c r="A2641" s="532"/>
      <c r="B2641" s="532"/>
      <c r="C2641" s="22"/>
      <c r="D2641" s="532"/>
    </row>
    <row r="2642" spans="1:4" x14ac:dyDescent="0.2">
      <c r="A2642" s="532"/>
      <c r="B2642" s="532"/>
      <c r="C2642" s="22"/>
      <c r="D2642" s="532"/>
    </row>
    <row r="2643" spans="1:4" x14ac:dyDescent="0.2">
      <c r="A2643" s="532"/>
      <c r="B2643" s="532"/>
      <c r="C2643" s="22"/>
      <c r="D2643" s="532"/>
    </row>
    <row r="2644" spans="1:4" x14ac:dyDescent="0.2">
      <c r="A2644" s="532"/>
      <c r="B2644" s="532"/>
      <c r="C2644" s="22"/>
      <c r="D2644" s="532"/>
    </row>
    <row r="2645" spans="1:4" x14ac:dyDescent="0.2">
      <c r="A2645" s="532"/>
      <c r="B2645" s="532"/>
      <c r="C2645" s="22"/>
      <c r="D2645" s="532"/>
    </row>
    <row r="2646" spans="1:4" x14ac:dyDescent="0.2">
      <c r="A2646" s="532"/>
      <c r="B2646" s="532"/>
      <c r="C2646" s="22"/>
      <c r="D2646" s="532"/>
    </row>
    <row r="2647" spans="1:4" x14ac:dyDescent="0.2">
      <c r="A2647" s="532"/>
      <c r="B2647" s="532"/>
      <c r="C2647" s="22"/>
      <c r="D2647" s="532"/>
    </row>
    <row r="2648" spans="1:4" x14ac:dyDescent="0.2">
      <c r="A2648" s="532"/>
      <c r="B2648" s="532"/>
      <c r="C2648" s="22"/>
      <c r="D2648" s="532"/>
    </row>
    <row r="2649" spans="1:4" x14ac:dyDescent="0.2">
      <c r="A2649" s="532"/>
      <c r="B2649" s="532"/>
      <c r="C2649" s="22"/>
      <c r="D2649" s="532"/>
    </row>
    <row r="2650" spans="1:4" x14ac:dyDescent="0.2">
      <c r="A2650" s="532"/>
      <c r="B2650" s="532"/>
      <c r="C2650" s="22"/>
      <c r="D2650" s="532"/>
    </row>
    <row r="2651" spans="1:4" x14ac:dyDescent="0.2">
      <c r="A2651" s="532"/>
      <c r="B2651" s="532"/>
      <c r="C2651" s="22"/>
      <c r="D2651" s="532"/>
    </row>
    <row r="2652" spans="1:4" x14ac:dyDescent="0.2">
      <c r="A2652" s="532"/>
      <c r="B2652" s="532"/>
      <c r="C2652" s="22"/>
      <c r="D2652" s="532"/>
    </row>
    <row r="2653" spans="1:4" x14ac:dyDescent="0.2">
      <c r="A2653" s="532"/>
      <c r="B2653" s="532"/>
      <c r="C2653" s="22"/>
      <c r="D2653" s="532"/>
    </row>
    <row r="2654" spans="1:4" x14ac:dyDescent="0.2">
      <c r="A2654" s="532"/>
      <c r="B2654" s="532"/>
      <c r="C2654" s="22"/>
      <c r="D2654" s="532"/>
    </row>
    <row r="2655" spans="1:4" x14ac:dyDescent="0.2">
      <c r="A2655" s="532"/>
      <c r="B2655" s="532"/>
      <c r="C2655" s="22"/>
      <c r="D2655" s="532"/>
    </row>
    <row r="2656" spans="1:4" x14ac:dyDescent="0.2">
      <c r="A2656" s="532"/>
      <c r="B2656" s="532"/>
      <c r="C2656" s="22"/>
      <c r="D2656" s="532"/>
    </row>
    <row r="2657" spans="1:4" x14ac:dyDescent="0.2">
      <c r="A2657" s="532"/>
      <c r="B2657" s="532"/>
      <c r="C2657" s="22"/>
      <c r="D2657" s="532"/>
    </row>
    <row r="2658" spans="1:4" x14ac:dyDescent="0.2">
      <c r="A2658" s="532"/>
      <c r="B2658" s="532"/>
      <c r="C2658" s="22"/>
      <c r="D2658" s="532"/>
    </row>
    <row r="2659" spans="1:4" x14ac:dyDescent="0.2">
      <c r="A2659" s="532"/>
      <c r="B2659" s="532"/>
      <c r="C2659" s="22"/>
      <c r="D2659" s="532"/>
    </row>
    <row r="2660" spans="1:4" x14ac:dyDescent="0.2">
      <c r="A2660" s="532"/>
      <c r="B2660" s="532"/>
      <c r="C2660" s="22"/>
      <c r="D2660" s="532"/>
    </row>
    <row r="2661" spans="1:4" x14ac:dyDescent="0.2">
      <c r="A2661" s="532"/>
      <c r="B2661" s="532"/>
      <c r="C2661" s="22"/>
      <c r="D2661" s="532"/>
    </row>
    <row r="2662" spans="1:4" x14ac:dyDescent="0.2">
      <c r="A2662" s="532"/>
      <c r="B2662" s="532"/>
      <c r="C2662" s="22"/>
      <c r="D2662" s="532"/>
    </row>
    <row r="2663" spans="1:4" x14ac:dyDescent="0.2">
      <c r="A2663" s="532"/>
      <c r="B2663" s="532"/>
      <c r="C2663" s="22"/>
      <c r="D2663" s="532"/>
    </row>
    <row r="2664" spans="1:4" x14ac:dyDescent="0.2">
      <c r="A2664" s="532"/>
      <c r="B2664" s="532"/>
      <c r="C2664" s="22"/>
      <c r="D2664" s="532"/>
    </row>
    <row r="2665" spans="1:4" x14ac:dyDescent="0.2">
      <c r="A2665" s="532"/>
      <c r="B2665" s="532"/>
      <c r="C2665" s="22"/>
      <c r="D2665" s="532"/>
    </row>
    <row r="2666" spans="1:4" x14ac:dyDescent="0.2">
      <c r="A2666" s="532"/>
      <c r="B2666" s="532"/>
      <c r="C2666" s="22"/>
      <c r="D2666" s="532"/>
    </row>
    <row r="2667" spans="1:4" x14ac:dyDescent="0.2">
      <c r="A2667" s="532"/>
      <c r="B2667" s="532"/>
      <c r="C2667" s="22"/>
      <c r="D2667" s="532"/>
    </row>
    <row r="2668" spans="1:4" x14ac:dyDescent="0.2">
      <c r="A2668" s="532"/>
      <c r="B2668" s="532"/>
      <c r="C2668" s="22"/>
      <c r="D2668" s="532"/>
    </row>
    <row r="2669" spans="1:4" x14ac:dyDescent="0.2">
      <c r="A2669" s="532"/>
      <c r="B2669" s="532"/>
      <c r="C2669" s="22"/>
      <c r="D2669" s="532"/>
    </row>
    <row r="2670" spans="1:4" x14ac:dyDescent="0.2">
      <c r="A2670" s="532"/>
      <c r="B2670" s="532"/>
      <c r="C2670" s="22"/>
      <c r="D2670" s="532"/>
    </row>
    <row r="2671" spans="1:4" x14ac:dyDescent="0.2">
      <c r="A2671" s="532"/>
      <c r="B2671" s="532"/>
      <c r="C2671" s="22"/>
      <c r="D2671" s="532"/>
    </row>
    <row r="2672" spans="1:4" x14ac:dyDescent="0.2">
      <c r="A2672" s="532"/>
      <c r="B2672" s="532"/>
      <c r="C2672" s="22"/>
      <c r="D2672" s="532"/>
    </row>
    <row r="2673" spans="1:4" x14ac:dyDescent="0.2">
      <c r="A2673" s="532"/>
      <c r="B2673" s="532"/>
      <c r="C2673" s="22"/>
      <c r="D2673" s="532"/>
    </row>
    <row r="2674" spans="1:4" x14ac:dyDescent="0.2">
      <c r="A2674" s="532"/>
      <c r="B2674" s="532"/>
      <c r="C2674" s="22"/>
      <c r="D2674" s="532"/>
    </row>
    <row r="2675" spans="1:4" x14ac:dyDescent="0.2">
      <c r="A2675" s="532"/>
      <c r="B2675" s="532"/>
      <c r="C2675" s="22"/>
      <c r="D2675" s="532"/>
    </row>
    <row r="2676" spans="1:4" x14ac:dyDescent="0.2">
      <c r="A2676" s="532"/>
      <c r="B2676" s="532"/>
      <c r="C2676" s="22"/>
      <c r="D2676" s="532"/>
    </row>
    <row r="2677" spans="1:4" x14ac:dyDescent="0.2">
      <c r="A2677" s="532"/>
      <c r="B2677" s="532"/>
      <c r="C2677" s="22"/>
      <c r="D2677" s="532"/>
    </row>
    <row r="2678" spans="1:4" x14ac:dyDescent="0.2">
      <c r="A2678" s="532"/>
      <c r="B2678" s="532"/>
      <c r="C2678" s="22"/>
      <c r="D2678" s="532"/>
    </row>
    <row r="2679" spans="1:4" x14ac:dyDescent="0.2">
      <c r="A2679" s="532"/>
      <c r="B2679" s="532"/>
      <c r="C2679" s="22"/>
      <c r="D2679" s="532"/>
    </row>
    <row r="2680" spans="1:4" x14ac:dyDescent="0.2">
      <c r="A2680" s="532"/>
      <c r="B2680" s="532"/>
      <c r="C2680" s="22"/>
      <c r="D2680" s="532"/>
    </row>
    <row r="2681" spans="1:4" x14ac:dyDescent="0.2">
      <c r="A2681" s="532"/>
      <c r="B2681" s="532"/>
      <c r="C2681" s="22"/>
      <c r="D2681" s="532"/>
    </row>
    <row r="2682" spans="1:4" x14ac:dyDescent="0.2">
      <c r="A2682" s="532"/>
      <c r="B2682" s="532"/>
      <c r="C2682" s="22"/>
      <c r="D2682" s="532"/>
    </row>
    <row r="2683" spans="1:4" x14ac:dyDescent="0.2">
      <c r="A2683" s="532"/>
      <c r="B2683" s="532"/>
      <c r="C2683" s="22"/>
      <c r="D2683" s="532"/>
    </row>
    <row r="2684" spans="1:4" x14ac:dyDescent="0.2">
      <c r="A2684" s="532"/>
      <c r="B2684" s="532"/>
      <c r="C2684" s="22"/>
      <c r="D2684" s="532"/>
    </row>
    <row r="2685" spans="1:4" x14ac:dyDescent="0.2">
      <c r="A2685" s="532"/>
      <c r="B2685" s="532"/>
      <c r="C2685" s="22"/>
      <c r="D2685" s="532"/>
    </row>
    <row r="2686" spans="1:4" x14ac:dyDescent="0.2">
      <c r="A2686" s="532"/>
      <c r="B2686" s="532"/>
      <c r="C2686" s="22"/>
      <c r="D2686" s="532"/>
    </row>
    <row r="2687" spans="1:4" x14ac:dyDescent="0.2">
      <c r="A2687" s="532"/>
      <c r="B2687" s="532"/>
      <c r="C2687" s="22"/>
      <c r="D2687" s="532"/>
    </row>
    <row r="2688" spans="1:4" x14ac:dyDescent="0.2">
      <c r="A2688" s="532"/>
      <c r="B2688" s="532"/>
      <c r="C2688" s="22"/>
      <c r="D2688" s="532"/>
    </row>
    <row r="2689" spans="1:4" x14ac:dyDescent="0.2">
      <c r="A2689" s="532"/>
      <c r="B2689" s="532"/>
      <c r="C2689" s="22"/>
      <c r="D2689" s="532"/>
    </row>
    <row r="2690" spans="1:4" x14ac:dyDescent="0.2">
      <c r="A2690" s="532"/>
      <c r="B2690" s="532"/>
      <c r="C2690" s="22"/>
      <c r="D2690" s="532"/>
    </row>
    <row r="2691" spans="1:4" x14ac:dyDescent="0.2">
      <c r="A2691" s="532"/>
      <c r="B2691" s="532"/>
      <c r="C2691" s="22"/>
      <c r="D2691" s="532"/>
    </row>
    <row r="2692" spans="1:4" x14ac:dyDescent="0.2">
      <c r="A2692" s="532"/>
      <c r="B2692" s="532"/>
      <c r="C2692" s="22"/>
      <c r="D2692" s="532"/>
    </row>
    <row r="2693" spans="1:4" x14ac:dyDescent="0.2">
      <c r="A2693" s="532"/>
      <c r="B2693" s="532"/>
      <c r="C2693" s="22"/>
      <c r="D2693" s="532"/>
    </row>
    <row r="2694" spans="1:4" x14ac:dyDescent="0.2">
      <c r="A2694" s="532"/>
      <c r="B2694" s="532"/>
      <c r="C2694" s="22"/>
      <c r="D2694" s="532"/>
    </row>
    <row r="2695" spans="1:4" x14ac:dyDescent="0.2">
      <c r="A2695" s="532"/>
      <c r="B2695" s="532"/>
      <c r="C2695" s="22"/>
      <c r="D2695" s="532"/>
    </row>
    <row r="2696" spans="1:4" x14ac:dyDescent="0.2">
      <c r="A2696" s="532"/>
      <c r="B2696" s="532"/>
      <c r="C2696" s="22"/>
      <c r="D2696" s="532"/>
    </row>
    <row r="2697" spans="1:4" x14ac:dyDescent="0.2">
      <c r="A2697" s="532"/>
      <c r="B2697" s="532"/>
      <c r="C2697" s="22"/>
      <c r="D2697" s="532"/>
    </row>
    <row r="2698" spans="1:4" x14ac:dyDescent="0.2">
      <c r="A2698" s="532"/>
      <c r="B2698" s="532"/>
      <c r="C2698" s="22"/>
      <c r="D2698" s="532"/>
    </row>
    <row r="2699" spans="1:4" x14ac:dyDescent="0.2">
      <c r="A2699" s="532"/>
      <c r="B2699" s="532"/>
      <c r="C2699" s="22"/>
      <c r="D2699" s="532"/>
    </row>
    <row r="2700" spans="1:4" x14ac:dyDescent="0.2">
      <c r="A2700" s="532"/>
      <c r="B2700" s="532"/>
      <c r="C2700" s="22"/>
      <c r="D2700" s="532"/>
    </row>
    <row r="2701" spans="1:4" x14ac:dyDescent="0.2">
      <c r="A2701" s="532"/>
      <c r="B2701" s="532"/>
      <c r="C2701" s="22"/>
      <c r="D2701" s="532"/>
    </row>
    <row r="2702" spans="1:4" x14ac:dyDescent="0.2">
      <c r="A2702" s="532"/>
      <c r="B2702" s="532"/>
      <c r="C2702" s="22"/>
      <c r="D2702" s="532"/>
    </row>
    <row r="2703" spans="1:4" x14ac:dyDescent="0.2">
      <c r="A2703" s="532"/>
      <c r="B2703" s="532"/>
      <c r="C2703" s="22"/>
      <c r="D2703" s="532"/>
    </row>
    <row r="2704" spans="1:4" x14ac:dyDescent="0.2">
      <c r="A2704" s="532"/>
      <c r="B2704" s="532"/>
      <c r="C2704" s="22"/>
      <c r="D2704" s="532"/>
    </row>
    <row r="2705" spans="1:4" x14ac:dyDescent="0.2">
      <c r="A2705" s="532"/>
      <c r="B2705" s="532"/>
      <c r="C2705" s="22"/>
      <c r="D2705" s="532"/>
    </row>
    <row r="2706" spans="1:4" x14ac:dyDescent="0.2">
      <c r="A2706" s="532"/>
      <c r="B2706" s="532"/>
      <c r="C2706" s="22"/>
      <c r="D2706" s="532"/>
    </row>
    <row r="2707" spans="1:4" x14ac:dyDescent="0.2">
      <c r="A2707" s="532"/>
      <c r="B2707" s="532"/>
      <c r="C2707" s="22"/>
      <c r="D2707" s="532"/>
    </row>
    <row r="2708" spans="1:4" x14ac:dyDescent="0.2">
      <c r="A2708" s="532"/>
      <c r="B2708" s="532"/>
      <c r="C2708" s="22"/>
      <c r="D2708" s="532"/>
    </row>
    <row r="2709" spans="1:4" x14ac:dyDescent="0.2">
      <c r="A2709" s="532"/>
      <c r="B2709" s="532"/>
      <c r="C2709" s="22"/>
      <c r="D2709" s="532"/>
    </row>
    <row r="2710" spans="1:4" x14ac:dyDescent="0.2">
      <c r="A2710" s="532"/>
      <c r="B2710" s="532"/>
      <c r="C2710" s="22"/>
      <c r="D2710" s="532"/>
    </row>
    <row r="2711" spans="1:4" x14ac:dyDescent="0.2">
      <c r="A2711" s="532"/>
      <c r="B2711" s="532"/>
      <c r="C2711" s="22"/>
      <c r="D2711" s="532"/>
    </row>
    <row r="2712" spans="1:4" x14ac:dyDescent="0.2">
      <c r="A2712" s="532"/>
      <c r="B2712" s="532"/>
      <c r="C2712" s="22"/>
      <c r="D2712" s="532"/>
    </row>
    <row r="2713" spans="1:4" x14ac:dyDescent="0.2">
      <c r="A2713" s="532"/>
      <c r="B2713" s="532"/>
      <c r="C2713" s="22"/>
      <c r="D2713" s="532"/>
    </row>
    <row r="2714" spans="1:4" x14ac:dyDescent="0.2">
      <c r="A2714" s="532"/>
      <c r="B2714" s="532"/>
      <c r="C2714" s="22"/>
      <c r="D2714" s="532"/>
    </row>
    <row r="2715" spans="1:4" x14ac:dyDescent="0.2">
      <c r="A2715" s="532"/>
      <c r="B2715" s="532"/>
      <c r="C2715" s="22"/>
      <c r="D2715" s="532"/>
    </row>
    <row r="2716" spans="1:4" x14ac:dyDescent="0.2">
      <c r="A2716" s="532"/>
      <c r="B2716" s="532"/>
      <c r="C2716" s="22"/>
      <c r="D2716" s="532"/>
    </row>
    <row r="2717" spans="1:4" x14ac:dyDescent="0.2">
      <c r="A2717" s="532"/>
      <c r="B2717" s="532"/>
      <c r="C2717" s="22"/>
      <c r="D2717" s="532"/>
    </row>
    <row r="2718" spans="1:4" x14ac:dyDescent="0.2">
      <c r="A2718" s="532"/>
      <c r="B2718" s="532"/>
      <c r="C2718" s="22"/>
      <c r="D2718" s="532"/>
    </row>
    <row r="2719" spans="1:4" x14ac:dyDescent="0.2">
      <c r="A2719" s="532"/>
      <c r="B2719" s="532"/>
      <c r="C2719" s="22"/>
      <c r="D2719" s="532"/>
    </row>
    <row r="2720" spans="1:4" x14ac:dyDescent="0.2">
      <c r="A2720" s="532"/>
      <c r="B2720" s="532"/>
      <c r="C2720" s="22"/>
      <c r="D2720" s="532"/>
    </row>
    <row r="2721" spans="1:4" x14ac:dyDescent="0.2">
      <c r="A2721" s="532"/>
      <c r="B2721" s="532"/>
      <c r="C2721" s="22"/>
      <c r="D2721" s="532"/>
    </row>
    <row r="2722" spans="1:4" x14ac:dyDescent="0.2">
      <c r="A2722" s="532"/>
      <c r="B2722" s="532"/>
      <c r="C2722" s="22"/>
      <c r="D2722" s="532"/>
    </row>
    <row r="2723" spans="1:4" x14ac:dyDescent="0.2">
      <c r="A2723" s="532"/>
      <c r="B2723" s="532"/>
      <c r="C2723" s="22"/>
      <c r="D2723" s="532"/>
    </row>
    <row r="2724" spans="1:4" x14ac:dyDescent="0.2">
      <c r="A2724" s="532"/>
      <c r="B2724" s="532"/>
      <c r="C2724" s="22"/>
      <c r="D2724" s="532"/>
    </row>
    <row r="2725" spans="1:4" x14ac:dyDescent="0.2">
      <c r="A2725" s="532"/>
      <c r="B2725" s="532"/>
      <c r="C2725" s="22"/>
      <c r="D2725" s="532"/>
    </row>
    <row r="2726" spans="1:4" x14ac:dyDescent="0.2">
      <c r="A2726" s="532"/>
      <c r="B2726" s="532"/>
      <c r="C2726" s="22"/>
      <c r="D2726" s="532"/>
    </row>
    <row r="2727" spans="1:4" x14ac:dyDescent="0.2">
      <c r="A2727" s="532"/>
      <c r="B2727" s="532"/>
      <c r="C2727" s="22"/>
      <c r="D2727" s="532"/>
    </row>
    <row r="2728" spans="1:4" x14ac:dyDescent="0.2">
      <c r="A2728" s="532"/>
      <c r="B2728" s="532"/>
      <c r="C2728" s="22"/>
      <c r="D2728" s="532"/>
    </row>
    <row r="2729" spans="1:4" x14ac:dyDescent="0.2">
      <c r="A2729" s="532"/>
      <c r="B2729" s="532"/>
      <c r="C2729" s="22"/>
      <c r="D2729" s="532"/>
    </row>
    <row r="2730" spans="1:4" x14ac:dyDescent="0.2">
      <c r="A2730" s="532"/>
      <c r="B2730" s="532"/>
      <c r="C2730" s="22"/>
      <c r="D2730" s="532"/>
    </row>
    <row r="2731" spans="1:4" x14ac:dyDescent="0.2">
      <c r="A2731" s="532"/>
      <c r="B2731" s="532"/>
      <c r="C2731" s="22"/>
      <c r="D2731" s="532"/>
    </row>
    <row r="2732" spans="1:4" x14ac:dyDescent="0.2">
      <c r="A2732" s="532"/>
      <c r="B2732" s="532"/>
      <c r="C2732" s="22"/>
      <c r="D2732" s="532"/>
    </row>
    <row r="2733" spans="1:4" x14ac:dyDescent="0.2">
      <c r="A2733" s="532"/>
      <c r="B2733" s="532"/>
      <c r="C2733" s="22"/>
      <c r="D2733" s="532"/>
    </row>
    <row r="2734" spans="1:4" x14ac:dyDescent="0.2">
      <c r="A2734" s="532"/>
      <c r="B2734" s="532"/>
      <c r="C2734" s="22"/>
      <c r="D2734" s="532"/>
    </row>
    <row r="2735" spans="1:4" x14ac:dyDescent="0.2">
      <c r="A2735" s="532"/>
      <c r="B2735" s="532"/>
      <c r="C2735" s="22"/>
      <c r="D2735" s="532"/>
    </row>
    <row r="2736" spans="1:4" x14ac:dyDescent="0.2">
      <c r="A2736" s="532"/>
      <c r="B2736" s="532"/>
      <c r="C2736" s="22"/>
      <c r="D2736" s="532"/>
    </row>
    <row r="2737" spans="1:4" x14ac:dyDescent="0.2">
      <c r="A2737" s="532"/>
      <c r="B2737" s="532"/>
      <c r="C2737" s="22"/>
      <c r="D2737" s="532"/>
    </row>
    <row r="2738" spans="1:4" x14ac:dyDescent="0.2">
      <c r="A2738" s="532"/>
      <c r="B2738" s="532"/>
      <c r="C2738" s="22"/>
      <c r="D2738" s="532"/>
    </row>
    <row r="2739" spans="1:4" x14ac:dyDescent="0.2">
      <c r="A2739" s="532"/>
      <c r="B2739" s="532"/>
      <c r="C2739" s="22"/>
      <c r="D2739" s="532"/>
    </row>
    <row r="2740" spans="1:4" x14ac:dyDescent="0.2">
      <c r="A2740" s="532"/>
      <c r="B2740" s="532"/>
      <c r="C2740" s="22"/>
      <c r="D2740" s="532"/>
    </row>
    <row r="2741" spans="1:4" x14ac:dyDescent="0.2">
      <c r="A2741" s="532"/>
      <c r="B2741" s="532"/>
      <c r="C2741" s="22"/>
      <c r="D2741" s="532"/>
    </row>
    <row r="2742" spans="1:4" x14ac:dyDescent="0.2">
      <c r="A2742" s="532"/>
      <c r="B2742" s="532"/>
      <c r="C2742" s="22"/>
      <c r="D2742" s="532"/>
    </row>
    <row r="2743" spans="1:4" x14ac:dyDescent="0.2">
      <c r="A2743" s="532"/>
      <c r="B2743" s="532"/>
      <c r="C2743" s="22"/>
      <c r="D2743" s="532"/>
    </row>
    <row r="2744" spans="1:4" x14ac:dyDescent="0.2">
      <c r="A2744" s="532"/>
      <c r="B2744" s="532"/>
      <c r="C2744" s="22"/>
      <c r="D2744" s="532"/>
    </row>
    <row r="2745" spans="1:4" x14ac:dyDescent="0.2">
      <c r="A2745" s="532"/>
      <c r="B2745" s="532"/>
      <c r="C2745" s="22"/>
      <c r="D2745" s="532"/>
    </row>
    <row r="2746" spans="1:4" x14ac:dyDescent="0.2">
      <c r="A2746" s="532"/>
      <c r="B2746" s="532"/>
      <c r="C2746" s="22"/>
      <c r="D2746" s="532"/>
    </row>
    <row r="2747" spans="1:4" x14ac:dyDescent="0.2">
      <c r="A2747" s="532"/>
      <c r="B2747" s="532"/>
      <c r="C2747" s="22"/>
      <c r="D2747" s="532"/>
    </row>
    <row r="2748" spans="1:4" x14ac:dyDescent="0.2">
      <c r="A2748" s="532"/>
      <c r="B2748" s="532"/>
      <c r="C2748" s="22"/>
      <c r="D2748" s="532"/>
    </row>
    <row r="2749" spans="1:4" x14ac:dyDescent="0.2">
      <c r="A2749" s="532"/>
      <c r="B2749" s="532"/>
      <c r="C2749" s="22"/>
      <c r="D2749" s="532"/>
    </row>
    <row r="2750" spans="1:4" x14ac:dyDescent="0.2">
      <c r="A2750" s="532"/>
      <c r="B2750" s="532"/>
      <c r="C2750" s="22"/>
      <c r="D2750" s="532"/>
    </row>
    <row r="2751" spans="1:4" x14ac:dyDescent="0.2">
      <c r="A2751" s="532"/>
      <c r="B2751" s="532"/>
      <c r="C2751" s="22"/>
      <c r="D2751" s="532"/>
    </row>
    <row r="2752" spans="1:4" x14ac:dyDescent="0.2">
      <c r="A2752" s="532"/>
      <c r="B2752" s="532"/>
      <c r="C2752" s="22"/>
      <c r="D2752" s="532"/>
    </row>
    <row r="2753" spans="1:4" x14ac:dyDescent="0.2">
      <c r="A2753" s="532"/>
      <c r="B2753" s="532"/>
      <c r="C2753" s="22"/>
      <c r="D2753" s="532"/>
    </row>
    <row r="2754" spans="1:4" x14ac:dyDescent="0.2">
      <c r="A2754" s="532"/>
      <c r="B2754" s="532"/>
      <c r="C2754" s="22"/>
      <c r="D2754" s="532"/>
    </row>
    <row r="2755" spans="1:4" x14ac:dyDescent="0.2">
      <c r="A2755" s="532"/>
      <c r="B2755" s="532"/>
      <c r="C2755" s="22"/>
      <c r="D2755" s="532"/>
    </row>
    <row r="2756" spans="1:4" x14ac:dyDescent="0.2">
      <c r="A2756" s="532"/>
      <c r="B2756" s="532"/>
      <c r="C2756" s="22"/>
      <c r="D2756" s="532"/>
    </row>
    <row r="2757" spans="1:4" x14ac:dyDescent="0.2">
      <c r="A2757" s="532"/>
      <c r="B2757" s="532"/>
      <c r="C2757" s="22"/>
      <c r="D2757" s="532"/>
    </row>
    <row r="2758" spans="1:4" x14ac:dyDescent="0.2">
      <c r="A2758" s="532"/>
      <c r="B2758" s="532"/>
      <c r="C2758" s="22"/>
      <c r="D2758" s="532"/>
    </row>
    <row r="2759" spans="1:4" x14ac:dyDescent="0.2">
      <c r="A2759" s="532"/>
      <c r="B2759" s="532"/>
      <c r="C2759" s="22"/>
      <c r="D2759" s="532"/>
    </row>
    <row r="2760" spans="1:4" x14ac:dyDescent="0.2">
      <c r="A2760" s="532"/>
      <c r="B2760" s="532"/>
      <c r="C2760" s="22"/>
      <c r="D2760" s="532"/>
    </row>
    <row r="2761" spans="1:4" x14ac:dyDescent="0.2">
      <c r="A2761" s="532"/>
      <c r="B2761" s="532"/>
      <c r="C2761" s="22"/>
      <c r="D2761" s="532"/>
    </row>
    <row r="2762" spans="1:4" x14ac:dyDescent="0.2">
      <c r="A2762" s="532"/>
      <c r="B2762" s="532"/>
      <c r="C2762" s="22"/>
      <c r="D2762" s="532"/>
    </row>
    <row r="2763" spans="1:4" x14ac:dyDescent="0.2">
      <c r="A2763" s="532"/>
      <c r="B2763" s="532"/>
      <c r="C2763" s="22"/>
      <c r="D2763" s="532"/>
    </row>
    <row r="2764" spans="1:4" x14ac:dyDescent="0.2">
      <c r="A2764" s="532"/>
      <c r="B2764" s="532"/>
      <c r="C2764" s="22"/>
      <c r="D2764" s="532"/>
    </row>
    <row r="2765" spans="1:4" x14ac:dyDescent="0.2">
      <c r="A2765" s="532"/>
      <c r="B2765" s="532"/>
      <c r="C2765" s="22"/>
      <c r="D2765" s="532"/>
    </row>
    <row r="2766" spans="1:4" x14ac:dyDescent="0.2">
      <c r="A2766" s="532"/>
      <c r="B2766" s="532"/>
      <c r="C2766" s="22"/>
      <c r="D2766" s="532"/>
    </row>
    <row r="2767" spans="1:4" x14ac:dyDescent="0.2">
      <c r="A2767" s="532"/>
      <c r="B2767" s="532"/>
      <c r="C2767" s="22"/>
      <c r="D2767" s="532"/>
    </row>
    <row r="2768" spans="1:4" x14ac:dyDescent="0.2">
      <c r="A2768" s="532"/>
      <c r="B2768" s="532"/>
      <c r="C2768" s="22"/>
      <c r="D2768" s="532"/>
    </row>
    <row r="2769" spans="1:4" x14ac:dyDescent="0.2">
      <c r="A2769" s="532"/>
      <c r="B2769" s="532"/>
      <c r="C2769" s="22"/>
      <c r="D2769" s="532"/>
    </row>
    <row r="2770" spans="1:4" x14ac:dyDescent="0.2">
      <c r="A2770" s="532"/>
      <c r="B2770" s="532"/>
      <c r="C2770" s="22"/>
      <c r="D2770" s="532"/>
    </row>
    <row r="2771" spans="1:4" x14ac:dyDescent="0.2">
      <c r="A2771" s="532"/>
      <c r="B2771" s="532"/>
      <c r="C2771" s="22"/>
      <c r="D2771" s="532"/>
    </row>
    <row r="2772" spans="1:4" x14ac:dyDescent="0.2">
      <c r="A2772" s="532"/>
      <c r="B2772" s="532"/>
      <c r="C2772" s="22"/>
      <c r="D2772" s="532"/>
    </row>
    <row r="2773" spans="1:4" x14ac:dyDescent="0.2">
      <c r="A2773" s="532"/>
      <c r="B2773" s="532"/>
      <c r="C2773" s="22"/>
      <c r="D2773" s="532"/>
    </row>
    <row r="2774" spans="1:4" x14ac:dyDescent="0.2">
      <c r="A2774" s="532"/>
      <c r="B2774" s="532"/>
      <c r="C2774" s="22"/>
      <c r="D2774" s="532"/>
    </row>
    <row r="2775" spans="1:4" x14ac:dyDescent="0.2">
      <c r="A2775" s="532"/>
      <c r="B2775" s="532"/>
      <c r="C2775" s="22"/>
      <c r="D2775" s="532"/>
    </row>
    <row r="2776" spans="1:4" x14ac:dyDescent="0.2">
      <c r="A2776" s="532"/>
      <c r="B2776" s="532"/>
      <c r="C2776" s="22"/>
      <c r="D2776" s="532"/>
    </row>
    <row r="2777" spans="1:4" x14ac:dyDescent="0.2">
      <c r="A2777" s="532"/>
      <c r="B2777" s="532"/>
      <c r="C2777" s="22"/>
      <c r="D2777" s="532"/>
    </row>
    <row r="2778" spans="1:4" x14ac:dyDescent="0.2">
      <c r="A2778" s="532"/>
      <c r="B2778" s="532"/>
      <c r="C2778" s="22"/>
      <c r="D2778" s="532"/>
    </row>
    <row r="2779" spans="1:4" x14ac:dyDescent="0.2">
      <c r="A2779" s="532"/>
      <c r="B2779" s="532"/>
      <c r="C2779" s="22"/>
      <c r="D2779" s="532"/>
    </row>
    <row r="2780" spans="1:4" x14ac:dyDescent="0.2">
      <c r="A2780" s="532"/>
      <c r="B2780" s="532"/>
      <c r="C2780" s="22"/>
      <c r="D2780" s="532"/>
    </row>
    <row r="2781" spans="1:4" x14ac:dyDescent="0.2">
      <c r="A2781" s="532"/>
      <c r="B2781" s="532"/>
      <c r="C2781" s="22"/>
      <c r="D2781" s="532"/>
    </row>
    <row r="2782" spans="1:4" x14ac:dyDescent="0.2">
      <c r="A2782" s="532"/>
      <c r="B2782" s="532"/>
      <c r="C2782" s="22"/>
      <c r="D2782" s="532"/>
    </row>
    <row r="2783" spans="1:4" x14ac:dyDescent="0.2">
      <c r="A2783" s="532"/>
      <c r="B2783" s="532"/>
      <c r="C2783" s="22"/>
      <c r="D2783" s="532"/>
    </row>
    <row r="2784" spans="1:4" x14ac:dyDescent="0.2">
      <c r="A2784" s="532"/>
      <c r="B2784" s="532"/>
      <c r="C2784" s="22"/>
      <c r="D2784" s="532"/>
    </row>
    <row r="2785" spans="1:4" x14ac:dyDescent="0.2">
      <c r="A2785" s="532"/>
      <c r="B2785" s="532"/>
      <c r="C2785" s="22"/>
      <c r="D2785" s="532"/>
    </row>
    <row r="2786" spans="1:4" x14ac:dyDescent="0.2">
      <c r="A2786" s="532"/>
      <c r="B2786" s="532"/>
      <c r="C2786" s="22"/>
      <c r="D2786" s="532"/>
    </row>
    <row r="2787" spans="1:4" x14ac:dyDescent="0.2">
      <c r="A2787" s="532"/>
      <c r="B2787" s="532"/>
      <c r="C2787" s="22"/>
      <c r="D2787" s="532"/>
    </row>
    <row r="2788" spans="1:4" x14ac:dyDescent="0.2">
      <c r="A2788" s="532"/>
      <c r="B2788" s="532"/>
      <c r="C2788" s="22"/>
      <c r="D2788" s="532"/>
    </row>
    <row r="2789" spans="1:4" x14ac:dyDescent="0.2">
      <c r="A2789" s="532"/>
      <c r="B2789" s="532"/>
      <c r="C2789" s="22"/>
      <c r="D2789" s="532"/>
    </row>
    <row r="2790" spans="1:4" x14ac:dyDescent="0.2">
      <c r="A2790" s="532"/>
      <c r="B2790" s="532"/>
      <c r="C2790" s="22"/>
      <c r="D2790" s="532"/>
    </row>
    <row r="2791" spans="1:4" x14ac:dyDescent="0.2">
      <c r="A2791" s="532"/>
      <c r="B2791" s="532"/>
      <c r="C2791" s="22"/>
      <c r="D2791" s="532"/>
    </row>
    <row r="2792" spans="1:4" x14ac:dyDescent="0.2">
      <c r="A2792" s="532"/>
      <c r="B2792" s="532"/>
      <c r="C2792" s="22"/>
      <c r="D2792" s="532"/>
    </row>
    <row r="2793" spans="1:4" x14ac:dyDescent="0.2">
      <c r="A2793" s="532"/>
      <c r="B2793" s="532"/>
      <c r="C2793" s="22"/>
      <c r="D2793" s="532"/>
    </row>
    <row r="2794" spans="1:4" x14ac:dyDescent="0.2">
      <c r="A2794" s="532"/>
      <c r="B2794" s="532"/>
      <c r="C2794" s="22"/>
      <c r="D2794" s="532"/>
    </row>
    <row r="2795" spans="1:4" x14ac:dyDescent="0.2">
      <c r="A2795" s="532"/>
      <c r="B2795" s="532"/>
      <c r="C2795" s="22"/>
      <c r="D2795" s="532"/>
    </row>
    <row r="2796" spans="1:4" x14ac:dyDescent="0.2">
      <c r="A2796" s="532"/>
      <c r="B2796" s="532"/>
      <c r="C2796" s="22"/>
      <c r="D2796" s="532"/>
    </row>
    <row r="2797" spans="1:4" x14ac:dyDescent="0.2">
      <c r="A2797" s="532"/>
      <c r="B2797" s="532"/>
      <c r="C2797" s="22"/>
      <c r="D2797" s="532"/>
    </row>
    <row r="2798" spans="1:4" x14ac:dyDescent="0.2">
      <c r="A2798" s="532"/>
      <c r="B2798" s="532"/>
      <c r="C2798" s="22"/>
      <c r="D2798" s="532"/>
    </row>
    <row r="2799" spans="1:4" x14ac:dyDescent="0.2">
      <c r="A2799" s="532"/>
      <c r="B2799" s="532"/>
      <c r="C2799" s="22"/>
      <c r="D2799" s="532"/>
    </row>
    <row r="2800" spans="1:4" x14ac:dyDescent="0.2">
      <c r="A2800" s="532"/>
      <c r="B2800" s="532"/>
      <c r="C2800" s="22"/>
      <c r="D2800" s="532"/>
    </row>
    <row r="2801" spans="1:4" x14ac:dyDescent="0.2">
      <c r="A2801" s="532"/>
      <c r="B2801" s="532"/>
      <c r="C2801" s="22"/>
      <c r="D2801" s="532"/>
    </row>
    <row r="2802" spans="1:4" x14ac:dyDescent="0.2">
      <c r="A2802" s="532"/>
      <c r="B2802" s="532"/>
      <c r="C2802" s="22"/>
      <c r="D2802" s="532"/>
    </row>
    <row r="2803" spans="1:4" x14ac:dyDescent="0.2">
      <c r="A2803" s="532"/>
      <c r="B2803" s="532"/>
      <c r="C2803" s="22"/>
      <c r="D2803" s="532"/>
    </row>
    <row r="2804" spans="1:4" x14ac:dyDescent="0.2">
      <c r="A2804" s="532"/>
      <c r="B2804" s="532"/>
      <c r="C2804" s="22"/>
      <c r="D2804" s="532"/>
    </row>
    <row r="2805" spans="1:4" x14ac:dyDescent="0.2">
      <c r="A2805" s="532"/>
      <c r="B2805" s="532"/>
      <c r="C2805" s="22"/>
      <c r="D2805" s="532"/>
    </row>
    <row r="2806" spans="1:4" x14ac:dyDescent="0.2">
      <c r="A2806" s="532"/>
      <c r="B2806" s="532"/>
      <c r="C2806" s="22"/>
      <c r="D2806" s="532"/>
    </row>
    <row r="2807" spans="1:4" x14ac:dyDescent="0.2">
      <c r="A2807" s="532"/>
      <c r="B2807" s="532"/>
      <c r="C2807" s="22"/>
      <c r="D2807" s="532"/>
    </row>
    <row r="2808" spans="1:4" x14ac:dyDescent="0.2">
      <c r="A2808" s="532"/>
      <c r="B2808" s="532"/>
      <c r="C2808" s="22"/>
      <c r="D2808" s="532"/>
    </row>
    <row r="2809" spans="1:4" x14ac:dyDescent="0.2">
      <c r="A2809" s="532"/>
      <c r="B2809" s="532"/>
      <c r="C2809" s="22"/>
      <c r="D2809" s="532"/>
    </row>
    <row r="2810" spans="1:4" x14ac:dyDescent="0.2">
      <c r="A2810" s="532"/>
      <c r="B2810" s="532"/>
      <c r="C2810" s="22"/>
      <c r="D2810" s="532"/>
    </row>
    <row r="2811" spans="1:4" x14ac:dyDescent="0.2">
      <c r="A2811" s="532"/>
      <c r="B2811" s="532"/>
      <c r="C2811" s="22"/>
      <c r="D2811" s="532"/>
    </row>
    <row r="2812" spans="1:4" x14ac:dyDescent="0.2">
      <c r="A2812" s="532"/>
      <c r="B2812" s="532"/>
      <c r="C2812" s="22"/>
      <c r="D2812" s="532"/>
    </row>
    <row r="2813" spans="1:4" x14ac:dyDescent="0.2">
      <c r="A2813" s="532"/>
      <c r="B2813" s="532"/>
      <c r="C2813" s="22"/>
      <c r="D2813" s="532"/>
    </row>
    <row r="2814" spans="1:4" x14ac:dyDescent="0.2">
      <c r="A2814" s="532"/>
      <c r="B2814" s="532"/>
      <c r="C2814" s="22"/>
      <c r="D2814" s="532"/>
    </row>
    <row r="2815" spans="1:4" x14ac:dyDescent="0.2">
      <c r="A2815" s="532"/>
      <c r="B2815" s="532"/>
      <c r="C2815" s="22"/>
      <c r="D2815" s="532"/>
    </row>
    <row r="2816" spans="1:4" x14ac:dyDescent="0.2">
      <c r="A2816" s="532"/>
      <c r="B2816" s="532"/>
      <c r="C2816" s="22"/>
      <c r="D2816" s="532"/>
    </row>
    <row r="2817" spans="1:4" x14ac:dyDescent="0.2">
      <c r="A2817" s="532"/>
      <c r="B2817" s="532"/>
      <c r="C2817" s="22"/>
      <c r="D2817" s="532"/>
    </row>
    <row r="2818" spans="1:4" x14ac:dyDescent="0.2">
      <c r="A2818" s="532"/>
      <c r="B2818" s="532"/>
      <c r="C2818" s="22"/>
      <c r="D2818" s="532"/>
    </row>
    <row r="2819" spans="1:4" x14ac:dyDescent="0.2">
      <c r="A2819" s="532"/>
      <c r="B2819" s="532"/>
      <c r="C2819" s="22"/>
      <c r="D2819" s="532"/>
    </row>
    <row r="2820" spans="1:4" x14ac:dyDescent="0.2">
      <c r="A2820" s="532"/>
      <c r="B2820" s="532"/>
      <c r="C2820" s="22"/>
      <c r="D2820" s="532"/>
    </row>
    <row r="2821" spans="1:4" x14ac:dyDescent="0.2">
      <c r="A2821" s="532"/>
      <c r="B2821" s="532"/>
      <c r="C2821" s="22"/>
      <c r="D2821" s="532"/>
    </row>
    <row r="2822" spans="1:4" x14ac:dyDescent="0.2">
      <c r="A2822" s="532"/>
      <c r="B2822" s="532"/>
      <c r="C2822" s="22"/>
      <c r="D2822" s="532"/>
    </row>
    <row r="2823" spans="1:4" x14ac:dyDescent="0.2">
      <c r="A2823" s="532"/>
      <c r="B2823" s="532"/>
      <c r="C2823" s="22"/>
      <c r="D2823" s="532"/>
    </row>
    <row r="2824" spans="1:4" x14ac:dyDescent="0.2">
      <c r="A2824" s="532"/>
      <c r="B2824" s="532"/>
      <c r="C2824" s="22"/>
      <c r="D2824" s="532"/>
    </row>
    <row r="2825" spans="1:4" x14ac:dyDescent="0.2">
      <c r="A2825" s="532"/>
      <c r="B2825" s="532"/>
      <c r="C2825" s="22"/>
      <c r="D2825" s="532"/>
    </row>
    <row r="2826" spans="1:4" x14ac:dyDescent="0.2">
      <c r="A2826" s="532"/>
      <c r="B2826" s="532"/>
      <c r="C2826" s="22"/>
      <c r="D2826" s="532"/>
    </row>
    <row r="2827" spans="1:4" x14ac:dyDescent="0.2">
      <c r="A2827" s="532"/>
      <c r="B2827" s="532"/>
      <c r="C2827" s="22"/>
      <c r="D2827" s="532"/>
    </row>
    <row r="2828" spans="1:4" x14ac:dyDescent="0.2">
      <c r="A2828" s="532"/>
      <c r="B2828" s="532"/>
      <c r="C2828" s="22"/>
      <c r="D2828" s="532"/>
    </row>
    <row r="2829" spans="1:4" x14ac:dyDescent="0.2">
      <c r="A2829" s="532"/>
      <c r="B2829" s="532"/>
      <c r="C2829" s="22"/>
      <c r="D2829" s="532"/>
    </row>
    <row r="2830" spans="1:4" x14ac:dyDescent="0.2">
      <c r="A2830" s="532"/>
      <c r="B2830" s="532"/>
      <c r="C2830" s="22"/>
      <c r="D2830" s="532"/>
    </row>
    <row r="2831" spans="1:4" x14ac:dyDescent="0.2">
      <c r="A2831" s="532"/>
      <c r="B2831" s="532"/>
      <c r="C2831" s="22"/>
      <c r="D2831" s="532"/>
    </row>
    <row r="2832" spans="1:4" x14ac:dyDescent="0.2">
      <c r="A2832" s="532"/>
      <c r="B2832" s="532"/>
      <c r="C2832" s="22"/>
      <c r="D2832" s="532"/>
    </row>
    <row r="2833" spans="1:4" x14ac:dyDescent="0.2">
      <c r="A2833" s="532"/>
      <c r="B2833" s="532"/>
      <c r="C2833" s="22"/>
      <c r="D2833" s="532"/>
    </row>
    <row r="2834" spans="1:4" x14ac:dyDescent="0.2">
      <c r="A2834" s="532"/>
      <c r="B2834" s="532"/>
      <c r="C2834" s="22"/>
      <c r="D2834" s="532"/>
    </row>
    <row r="2835" spans="1:4" x14ac:dyDescent="0.2">
      <c r="A2835" s="532"/>
      <c r="B2835" s="532"/>
      <c r="C2835" s="22"/>
      <c r="D2835" s="532"/>
    </row>
    <row r="2836" spans="1:4" x14ac:dyDescent="0.2">
      <c r="A2836" s="532"/>
      <c r="B2836" s="532"/>
      <c r="C2836" s="22"/>
      <c r="D2836" s="532"/>
    </row>
    <row r="2837" spans="1:4" x14ac:dyDescent="0.2">
      <c r="A2837" s="532"/>
      <c r="B2837" s="532"/>
      <c r="C2837" s="22"/>
      <c r="D2837" s="532"/>
    </row>
    <row r="2838" spans="1:4" x14ac:dyDescent="0.2">
      <c r="A2838" s="532"/>
      <c r="B2838" s="532"/>
      <c r="C2838" s="22"/>
      <c r="D2838" s="532"/>
    </row>
    <row r="2839" spans="1:4" x14ac:dyDescent="0.2">
      <c r="A2839" s="532"/>
      <c r="B2839" s="532"/>
      <c r="C2839" s="22"/>
      <c r="D2839" s="532"/>
    </row>
    <row r="2840" spans="1:4" x14ac:dyDescent="0.2">
      <c r="A2840" s="532"/>
      <c r="B2840" s="532"/>
      <c r="C2840" s="22"/>
      <c r="D2840" s="532"/>
    </row>
    <row r="2841" spans="1:4" x14ac:dyDescent="0.2">
      <c r="A2841" s="532"/>
      <c r="B2841" s="532"/>
      <c r="C2841" s="22"/>
      <c r="D2841" s="532"/>
    </row>
    <row r="2842" spans="1:4" x14ac:dyDescent="0.2">
      <c r="A2842" s="532"/>
      <c r="B2842" s="532"/>
      <c r="C2842" s="22"/>
      <c r="D2842" s="532"/>
    </row>
    <row r="2843" spans="1:4" x14ac:dyDescent="0.2">
      <c r="A2843" s="532"/>
      <c r="B2843" s="532"/>
      <c r="C2843" s="22"/>
      <c r="D2843" s="532"/>
    </row>
    <row r="2844" spans="1:4" x14ac:dyDescent="0.2">
      <c r="A2844" s="532"/>
      <c r="B2844" s="532"/>
      <c r="C2844" s="22"/>
      <c r="D2844" s="532"/>
    </row>
    <row r="2845" spans="1:4" x14ac:dyDescent="0.2">
      <c r="A2845" s="532"/>
      <c r="B2845" s="532"/>
      <c r="C2845" s="22"/>
      <c r="D2845" s="532"/>
    </row>
    <row r="2846" spans="1:4" x14ac:dyDescent="0.2">
      <c r="A2846" s="532"/>
      <c r="B2846" s="532"/>
      <c r="C2846" s="22"/>
      <c r="D2846" s="532"/>
    </row>
    <row r="2847" spans="1:4" x14ac:dyDescent="0.2">
      <c r="A2847" s="532"/>
      <c r="B2847" s="532"/>
      <c r="C2847" s="22"/>
      <c r="D2847" s="532"/>
    </row>
    <row r="2848" spans="1:4" x14ac:dyDescent="0.2">
      <c r="A2848" s="532"/>
      <c r="B2848" s="532"/>
      <c r="C2848" s="22"/>
      <c r="D2848" s="532"/>
    </row>
    <row r="2849" spans="1:4" x14ac:dyDescent="0.2">
      <c r="A2849" s="532"/>
      <c r="B2849" s="532"/>
      <c r="C2849" s="22"/>
      <c r="D2849" s="532"/>
    </row>
    <row r="2850" spans="1:4" x14ac:dyDescent="0.2">
      <c r="A2850" s="532"/>
      <c r="B2850" s="532"/>
      <c r="C2850" s="22"/>
      <c r="D2850" s="532"/>
    </row>
    <row r="2851" spans="1:4" x14ac:dyDescent="0.2">
      <c r="A2851" s="532"/>
      <c r="B2851" s="532"/>
      <c r="C2851" s="22"/>
      <c r="D2851" s="532"/>
    </row>
    <row r="2852" spans="1:4" x14ac:dyDescent="0.2">
      <c r="A2852" s="532"/>
      <c r="B2852" s="532"/>
      <c r="C2852" s="22"/>
      <c r="D2852" s="532"/>
    </row>
    <row r="2853" spans="1:4" x14ac:dyDescent="0.2">
      <c r="A2853" s="532"/>
      <c r="B2853" s="532"/>
      <c r="C2853" s="22"/>
      <c r="D2853" s="532"/>
    </row>
    <row r="2854" spans="1:4" x14ac:dyDescent="0.2">
      <c r="A2854" s="532"/>
      <c r="B2854" s="532"/>
      <c r="C2854" s="22"/>
      <c r="D2854" s="532"/>
    </row>
    <row r="2855" spans="1:4" x14ac:dyDescent="0.2">
      <c r="A2855" s="532"/>
      <c r="B2855" s="532"/>
      <c r="C2855" s="22"/>
      <c r="D2855" s="532"/>
    </row>
    <row r="2856" spans="1:4" x14ac:dyDescent="0.2">
      <c r="A2856" s="532"/>
      <c r="B2856" s="532"/>
      <c r="C2856" s="22"/>
      <c r="D2856" s="532"/>
    </row>
    <row r="2857" spans="1:4" x14ac:dyDescent="0.2">
      <c r="A2857" s="532"/>
      <c r="B2857" s="532"/>
      <c r="C2857" s="22"/>
      <c r="D2857" s="532"/>
    </row>
    <row r="2858" spans="1:4" x14ac:dyDescent="0.2">
      <c r="A2858" s="532"/>
      <c r="B2858" s="532"/>
      <c r="C2858" s="22"/>
      <c r="D2858" s="532"/>
    </row>
    <row r="2859" spans="1:4" x14ac:dyDescent="0.2">
      <c r="A2859" s="532"/>
      <c r="B2859" s="532"/>
      <c r="C2859" s="22"/>
      <c r="D2859" s="532"/>
    </row>
    <row r="2860" spans="1:4" x14ac:dyDescent="0.2">
      <c r="A2860" s="532"/>
      <c r="B2860" s="532"/>
      <c r="C2860" s="22"/>
      <c r="D2860" s="532"/>
    </row>
    <row r="2861" spans="1:4" x14ac:dyDescent="0.2">
      <c r="A2861" s="532"/>
      <c r="B2861" s="532"/>
      <c r="C2861" s="22"/>
      <c r="D2861" s="532"/>
    </row>
    <row r="2862" spans="1:4" x14ac:dyDescent="0.2">
      <c r="A2862" s="532"/>
      <c r="B2862" s="532"/>
      <c r="C2862" s="22"/>
      <c r="D2862" s="532"/>
    </row>
    <row r="2863" spans="1:4" x14ac:dyDescent="0.2">
      <c r="A2863" s="532"/>
      <c r="B2863" s="532"/>
      <c r="C2863" s="22"/>
      <c r="D2863" s="532"/>
    </row>
    <row r="2864" spans="1:4" x14ac:dyDescent="0.2">
      <c r="A2864" s="532"/>
      <c r="B2864" s="532"/>
      <c r="C2864" s="22"/>
      <c r="D2864" s="532"/>
    </row>
    <row r="2865" spans="1:4" x14ac:dyDescent="0.2">
      <c r="A2865" s="532"/>
      <c r="B2865" s="532"/>
      <c r="C2865" s="22"/>
      <c r="D2865" s="532"/>
    </row>
    <row r="2866" spans="1:4" x14ac:dyDescent="0.2">
      <c r="A2866" s="532"/>
      <c r="B2866" s="532"/>
      <c r="C2866" s="22"/>
      <c r="D2866" s="532"/>
    </row>
    <row r="2867" spans="1:4" x14ac:dyDescent="0.2">
      <c r="A2867" s="532"/>
      <c r="B2867" s="532"/>
      <c r="C2867" s="22"/>
      <c r="D2867" s="532"/>
    </row>
    <row r="2868" spans="1:4" x14ac:dyDescent="0.2">
      <c r="A2868" s="532"/>
      <c r="B2868" s="532"/>
      <c r="C2868" s="22"/>
      <c r="D2868" s="532"/>
    </row>
    <row r="2869" spans="1:4" x14ac:dyDescent="0.2">
      <c r="A2869" s="532"/>
      <c r="B2869" s="532"/>
      <c r="C2869" s="22"/>
      <c r="D2869" s="532"/>
    </row>
    <row r="2870" spans="1:4" x14ac:dyDescent="0.2">
      <c r="A2870" s="532"/>
      <c r="B2870" s="532"/>
      <c r="C2870" s="22"/>
      <c r="D2870" s="532"/>
    </row>
    <row r="2871" spans="1:4" x14ac:dyDescent="0.2">
      <c r="A2871" s="532"/>
      <c r="B2871" s="532"/>
      <c r="C2871" s="22"/>
      <c r="D2871" s="532"/>
    </row>
    <row r="2872" spans="1:4" x14ac:dyDescent="0.2">
      <c r="A2872" s="532"/>
      <c r="B2872" s="532"/>
      <c r="C2872" s="22"/>
      <c r="D2872" s="532"/>
    </row>
    <row r="2873" spans="1:4" x14ac:dyDescent="0.2">
      <c r="A2873" s="532"/>
      <c r="B2873" s="532"/>
      <c r="C2873" s="22"/>
      <c r="D2873" s="532"/>
    </row>
    <row r="2874" spans="1:4" x14ac:dyDescent="0.2">
      <c r="A2874" s="532"/>
      <c r="B2874" s="532"/>
      <c r="C2874" s="22"/>
      <c r="D2874" s="532"/>
    </row>
    <row r="2875" spans="1:4" x14ac:dyDescent="0.2">
      <c r="A2875" s="532"/>
      <c r="B2875" s="532"/>
      <c r="C2875" s="22"/>
      <c r="D2875" s="532"/>
    </row>
    <row r="2876" spans="1:4" x14ac:dyDescent="0.2">
      <c r="A2876" s="532"/>
      <c r="B2876" s="532"/>
      <c r="C2876" s="22"/>
      <c r="D2876" s="532"/>
    </row>
    <row r="2877" spans="1:4" x14ac:dyDescent="0.2">
      <c r="A2877" s="532"/>
      <c r="B2877" s="532"/>
      <c r="C2877" s="22"/>
      <c r="D2877" s="532"/>
    </row>
    <row r="2878" spans="1:4" x14ac:dyDescent="0.2">
      <c r="A2878" s="532"/>
      <c r="B2878" s="532"/>
      <c r="C2878" s="22"/>
      <c r="D2878" s="532"/>
    </row>
    <row r="2879" spans="1:4" x14ac:dyDescent="0.2">
      <c r="A2879" s="532"/>
      <c r="B2879" s="532"/>
      <c r="C2879" s="22"/>
      <c r="D2879" s="532"/>
    </row>
    <row r="2880" spans="1:4" x14ac:dyDescent="0.2">
      <c r="A2880" s="532"/>
      <c r="B2880" s="532"/>
      <c r="C2880" s="22"/>
      <c r="D2880" s="532"/>
    </row>
    <row r="2881" spans="1:4" x14ac:dyDescent="0.2">
      <c r="A2881" s="532"/>
      <c r="B2881" s="532"/>
      <c r="C2881" s="22"/>
      <c r="D2881" s="532"/>
    </row>
    <row r="2882" spans="1:4" x14ac:dyDescent="0.2">
      <c r="A2882" s="532"/>
      <c r="B2882" s="532"/>
      <c r="C2882" s="22"/>
      <c r="D2882" s="532"/>
    </row>
    <row r="2883" spans="1:4" x14ac:dyDescent="0.2">
      <c r="A2883" s="532"/>
      <c r="B2883" s="532"/>
      <c r="C2883" s="22"/>
      <c r="D2883" s="532"/>
    </row>
    <row r="2884" spans="1:4" x14ac:dyDescent="0.2">
      <c r="A2884" s="532"/>
      <c r="B2884" s="532"/>
      <c r="C2884" s="22"/>
      <c r="D2884" s="532"/>
    </row>
    <row r="2885" spans="1:4" x14ac:dyDescent="0.2">
      <c r="A2885" s="532"/>
      <c r="B2885" s="532"/>
      <c r="C2885" s="22"/>
      <c r="D2885" s="532"/>
    </row>
    <row r="2886" spans="1:4" x14ac:dyDescent="0.2">
      <c r="A2886" s="532"/>
      <c r="B2886" s="532"/>
      <c r="C2886" s="22"/>
      <c r="D2886" s="532"/>
    </row>
    <row r="2887" spans="1:4" x14ac:dyDescent="0.2">
      <c r="A2887" s="532"/>
      <c r="B2887" s="532"/>
      <c r="C2887" s="22"/>
      <c r="D2887" s="532"/>
    </row>
    <row r="2888" spans="1:4" x14ac:dyDescent="0.2">
      <c r="A2888" s="532"/>
      <c r="B2888" s="532"/>
      <c r="C2888" s="22"/>
      <c r="D2888" s="532"/>
    </row>
    <row r="2889" spans="1:4" x14ac:dyDescent="0.2">
      <c r="A2889" s="532"/>
      <c r="B2889" s="532"/>
      <c r="C2889" s="22"/>
      <c r="D2889" s="532"/>
    </row>
    <row r="2890" spans="1:4" x14ac:dyDescent="0.2">
      <c r="A2890" s="532"/>
      <c r="B2890" s="532"/>
      <c r="C2890" s="22"/>
      <c r="D2890" s="532"/>
    </row>
    <row r="2891" spans="1:4" x14ac:dyDescent="0.2">
      <c r="A2891" s="532"/>
      <c r="B2891" s="532"/>
      <c r="C2891" s="22"/>
      <c r="D2891" s="532"/>
    </row>
    <row r="2892" spans="1:4" x14ac:dyDescent="0.2">
      <c r="A2892" s="532"/>
      <c r="B2892" s="532"/>
      <c r="C2892" s="22"/>
      <c r="D2892" s="532"/>
    </row>
    <row r="2893" spans="1:4" x14ac:dyDescent="0.2">
      <c r="A2893" s="532"/>
      <c r="B2893" s="532"/>
      <c r="C2893" s="22"/>
      <c r="D2893" s="532"/>
    </row>
    <row r="2894" spans="1:4" x14ac:dyDescent="0.2">
      <c r="A2894" s="532"/>
      <c r="B2894" s="532"/>
      <c r="C2894" s="22"/>
      <c r="D2894" s="532"/>
    </row>
    <row r="2895" spans="1:4" x14ac:dyDescent="0.2">
      <c r="A2895" s="532"/>
      <c r="B2895" s="532"/>
      <c r="C2895" s="22"/>
      <c r="D2895" s="532"/>
    </row>
    <row r="2896" spans="1:4" x14ac:dyDescent="0.2">
      <c r="A2896" s="532"/>
      <c r="B2896" s="532"/>
      <c r="C2896" s="22"/>
      <c r="D2896" s="532"/>
    </row>
    <row r="2897" spans="1:4" x14ac:dyDescent="0.2">
      <c r="A2897" s="532"/>
      <c r="B2897" s="532"/>
      <c r="C2897" s="22"/>
      <c r="D2897" s="532"/>
    </row>
    <row r="2898" spans="1:4" x14ac:dyDescent="0.2">
      <c r="A2898" s="532"/>
      <c r="B2898" s="532"/>
      <c r="C2898" s="22"/>
      <c r="D2898" s="532"/>
    </row>
    <row r="2899" spans="1:4" x14ac:dyDescent="0.2">
      <c r="A2899" s="532"/>
      <c r="B2899" s="532"/>
      <c r="C2899" s="22"/>
      <c r="D2899" s="532"/>
    </row>
    <row r="2900" spans="1:4" x14ac:dyDescent="0.2">
      <c r="A2900" s="532"/>
      <c r="B2900" s="532"/>
      <c r="C2900" s="22"/>
      <c r="D2900" s="532"/>
    </row>
    <row r="2901" spans="1:4" x14ac:dyDescent="0.2">
      <c r="A2901" s="532"/>
      <c r="B2901" s="532"/>
      <c r="C2901" s="22"/>
      <c r="D2901" s="532"/>
    </row>
    <row r="2902" spans="1:4" x14ac:dyDescent="0.2">
      <c r="A2902" s="532"/>
      <c r="B2902" s="532"/>
      <c r="C2902" s="22"/>
      <c r="D2902" s="532"/>
    </row>
    <row r="2903" spans="1:4" x14ac:dyDescent="0.2">
      <c r="A2903" s="532"/>
      <c r="B2903" s="532"/>
      <c r="C2903" s="22"/>
      <c r="D2903" s="532"/>
    </row>
    <row r="2904" spans="1:4" x14ac:dyDescent="0.2">
      <c r="A2904" s="532"/>
      <c r="B2904" s="532"/>
      <c r="C2904" s="22"/>
      <c r="D2904" s="532"/>
    </row>
    <row r="2905" spans="1:4" x14ac:dyDescent="0.2">
      <c r="A2905" s="532"/>
      <c r="B2905" s="532"/>
      <c r="C2905" s="22"/>
      <c r="D2905" s="532"/>
    </row>
    <row r="2906" spans="1:4" x14ac:dyDescent="0.2">
      <c r="A2906" s="532"/>
      <c r="B2906" s="532"/>
      <c r="C2906" s="22"/>
      <c r="D2906" s="532"/>
    </row>
    <row r="2907" spans="1:4" x14ac:dyDescent="0.2">
      <c r="A2907" s="532"/>
      <c r="B2907" s="532"/>
      <c r="C2907" s="22"/>
      <c r="D2907" s="532"/>
    </row>
    <row r="2908" spans="1:4" x14ac:dyDescent="0.2">
      <c r="A2908" s="532"/>
      <c r="B2908" s="532"/>
      <c r="C2908" s="22"/>
      <c r="D2908" s="532"/>
    </row>
    <row r="2909" spans="1:4" x14ac:dyDescent="0.2">
      <c r="A2909" s="532"/>
      <c r="B2909" s="532"/>
      <c r="C2909" s="22"/>
      <c r="D2909" s="532"/>
    </row>
    <row r="2910" spans="1:4" x14ac:dyDescent="0.2">
      <c r="A2910" s="532"/>
      <c r="B2910" s="532"/>
      <c r="C2910" s="22"/>
      <c r="D2910" s="532"/>
    </row>
    <row r="2911" spans="1:4" x14ac:dyDescent="0.2">
      <c r="A2911" s="532"/>
      <c r="B2911" s="532"/>
      <c r="C2911" s="22"/>
      <c r="D2911" s="532"/>
    </row>
    <row r="2912" spans="1:4" x14ac:dyDescent="0.2">
      <c r="A2912" s="532"/>
      <c r="B2912" s="532"/>
      <c r="C2912" s="22"/>
      <c r="D2912" s="532"/>
    </row>
    <row r="2913" spans="1:4" x14ac:dyDescent="0.2">
      <c r="A2913" s="532"/>
      <c r="B2913" s="532"/>
      <c r="C2913" s="22"/>
      <c r="D2913" s="532"/>
    </row>
    <row r="2914" spans="1:4" x14ac:dyDescent="0.2">
      <c r="A2914" s="532"/>
      <c r="B2914" s="532"/>
      <c r="C2914" s="22"/>
      <c r="D2914" s="532"/>
    </row>
    <row r="2915" spans="1:4" x14ac:dyDescent="0.2">
      <c r="A2915" s="532"/>
      <c r="B2915" s="532"/>
      <c r="C2915" s="22"/>
      <c r="D2915" s="532"/>
    </row>
    <row r="2916" spans="1:4" x14ac:dyDescent="0.2">
      <c r="A2916" s="532"/>
      <c r="B2916" s="532"/>
      <c r="C2916" s="22"/>
      <c r="D2916" s="532"/>
    </row>
    <row r="2917" spans="1:4" x14ac:dyDescent="0.2">
      <c r="A2917" s="532"/>
      <c r="B2917" s="532"/>
      <c r="C2917" s="22"/>
      <c r="D2917" s="532"/>
    </row>
    <row r="2918" spans="1:4" x14ac:dyDescent="0.2">
      <c r="A2918" s="532"/>
      <c r="B2918" s="532"/>
      <c r="C2918" s="22"/>
      <c r="D2918" s="532"/>
    </row>
    <row r="2919" spans="1:4" x14ac:dyDescent="0.2">
      <c r="A2919" s="532"/>
      <c r="B2919" s="532"/>
      <c r="C2919" s="22"/>
      <c r="D2919" s="532"/>
    </row>
    <row r="2920" spans="1:4" x14ac:dyDescent="0.2">
      <c r="A2920" s="532"/>
      <c r="B2920" s="532"/>
      <c r="C2920" s="22"/>
      <c r="D2920" s="532"/>
    </row>
    <row r="2921" spans="1:4" x14ac:dyDescent="0.2">
      <c r="A2921" s="532"/>
      <c r="B2921" s="532"/>
      <c r="C2921" s="22"/>
      <c r="D2921" s="532"/>
    </row>
    <row r="2922" spans="1:4" x14ac:dyDescent="0.2">
      <c r="A2922" s="532"/>
      <c r="B2922" s="532"/>
      <c r="C2922" s="22"/>
      <c r="D2922" s="532"/>
    </row>
    <row r="2923" spans="1:4" x14ac:dyDescent="0.2">
      <c r="A2923" s="532"/>
      <c r="B2923" s="532"/>
      <c r="C2923" s="22"/>
      <c r="D2923" s="532"/>
    </row>
    <row r="2924" spans="1:4" x14ac:dyDescent="0.2">
      <c r="A2924" s="532"/>
      <c r="B2924" s="532"/>
      <c r="C2924" s="22"/>
      <c r="D2924" s="532"/>
    </row>
    <row r="2925" spans="1:4" x14ac:dyDescent="0.2">
      <c r="A2925" s="532"/>
      <c r="B2925" s="532"/>
      <c r="C2925" s="22"/>
      <c r="D2925" s="532"/>
    </row>
    <row r="2926" spans="1:4" x14ac:dyDescent="0.2">
      <c r="A2926" s="532"/>
      <c r="B2926" s="532"/>
      <c r="C2926" s="22"/>
      <c r="D2926" s="532"/>
    </row>
    <row r="2927" spans="1:4" x14ac:dyDescent="0.2">
      <c r="A2927" s="532"/>
      <c r="B2927" s="532"/>
      <c r="C2927" s="22"/>
      <c r="D2927" s="532"/>
    </row>
    <row r="2928" spans="1:4" x14ac:dyDescent="0.2">
      <c r="A2928" s="532"/>
      <c r="B2928" s="532"/>
      <c r="C2928" s="22"/>
      <c r="D2928" s="532"/>
    </row>
    <row r="2929" spans="1:4" x14ac:dyDescent="0.2">
      <c r="A2929" s="532"/>
      <c r="B2929" s="532"/>
      <c r="C2929" s="22"/>
      <c r="D2929" s="532"/>
    </row>
    <row r="2930" spans="1:4" x14ac:dyDescent="0.2">
      <c r="A2930" s="532"/>
      <c r="B2930" s="532"/>
      <c r="C2930" s="22"/>
      <c r="D2930" s="532"/>
    </row>
    <row r="2931" spans="1:4" x14ac:dyDescent="0.2">
      <c r="A2931" s="532"/>
      <c r="B2931" s="532"/>
      <c r="C2931" s="22"/>
      <c r="D2931" s="532"/>
    </row>
    <row r="2932" spans="1:4" x14ac:dyDescent="0.2">
      <c r="A2932" s="532"/>
      <c r="B2932" s="532"/>
      <c r="C2932" s="22"/>
      <c r="D2932" s="532"/>
    </row>
    <row r="2933" spans="1:4" x14ac:dyDescent="0.2">
      <c r="A2933" s="532"/>
      <c r="B2933" s="532"/>
      <c r="C2933" s="22"/>
      <c r="D2933" s="532"/>
    </row>
    <row r="2934" spans="1:4" x14ac:dyDescent="0.2">
      <c r="A2934" s="532"/>
      <c r="B2934" s="532"/>
      <c r="C2934" s="22"/>
      <c r="D2934" s="532"/>
    </row>
    <row r="2935" spans="1:4" x14ac:dyDescent="0.2">
      <c r="A2935" s="532"/>
      <c r="B2935" s="532"/>
      <c r="C2935" s="22"/>
      <c r="D2935" s="532"/>
    </row>
    <row r="2936" spans="1:4" x14ac:dyDescent="0.2">
      <c r="A2936" s="532"/>
      <c r="B2936" s="532"/>
      <c r="C2936" s="22"/>
      <c r="D2936" s="532"/>
    </row>
    <row r="2937" spans="1:4" x14ac:dyDescent="0.2">
      <c r="A2937" s="532"/>
      <c r="B2937" s="532"/>
      <c r="C2937" s="22"/>
      <c r="D2937" s="532"/>
    </row>
    <row r="2938" spans="1:4" x14ac:dyDescent="0.2">
      <c r="A2938" s="532"/>
      <c r="B2938" s="532"/>
      <c r="C2938" s="22"/>
      <c r="D2938" s="532"/>
    </row>
    <row r="2939" spans="1:4" x14ac:dyDescent="0.2">
      <c r="A2939" s="532"/>
      <c r="B2939" s="532"/>
      <c r="C2939" s="22"/>
      <c r="D2939" s="532"/>
    </row>
    <row r="2940" spans="1:4" x14ac:dyDescent="0.2">
      <c r="A2940" s="532"/>
      <c r="B2940" s="532"/>
      <c r="C2940" s="22"/>
      <c r="D2940" s="532"/>
    </row>
    <row r="2941" spans="1:4" x14ac:dyDescent="0.2">
      <c r="A2941" s="532"/>
      <c r="B2941" s="532"/>
      <c r="C2941" s="22"/>
      <c r="D2941" s="532"/>
    </row>
    <row r="2942" spans="1:4" x14ac:dyDescent="0.2">
      <c r="A2942" s="532"/>
      <c r="B2942" s="532"/>
      <c r="C2942" s="22"/>
      <c r="D2942" s="532"/>
    </row>
    <row r="2943" spans="1:4" x14ac:dyDescent="0.2">
      <c r="A2943" s="532"/>
      <c r="B2943" s="532"/>
      <c r="C2943" s="22"/>
      <c r="D2943" s="532"/>
    </row>
    <row r="2944" spans="1:4" x14ac:dyDescent="0.2">
      <c r="A2944" s="532"/>
      <c r="B2944" s="532"/>
      <c r="C2944" s="22"/>
      <c r="D2944" s="532"/>
    </row>
    <row r="2945" spans="1:4" x14ac:dyDescent="0.2">
      <c r="A2945" s="532"/>
      <c r="B2945" s="532"/>
      <c r="C2945" s="22"/>
      <c r="D2945" s="532"/>
    </row>
    <row r="2946" spans="1:4" x14ac:dyDescent="0.2">
      <c r="A2946" s="532"/>
      <c r="B2946" s="532"/>
      <c r="C2946" s="22"/>
      <c r="D2946" s="532"/>
    </row>
    <row r="2947" spans="1:4" x14ac:dyDescent="0.2">
      <c r="A2947" s="532"/>
      <c r="B2947" s="532"/>
      <c r="C2947" s="22"/>
      <c r="D2947" s="532"/>
    </row>
    <row r="2948" spans="1:4" x14ac:dyDescent="0.2">
      <c r="A2948" s="532"/>
      <c r="B2948" s="532"/>
      <c r="C2948" s="22"/>
      <c r="D2948" s="532"/>
    </row>
    <row r="2949" spans="1:4" x14ac:dyDescent="0.2">
      <c r="A2949" s="532"/>
      <c r="B2949" s="532"/>
      <c r="C2949" s="22"/>
      <c r="D2949" s="532"/>
    </row>
    <row r="2950" spans="1:4" x14ac:dyDescent="0.2">
      <c r="A2950" s="532"/>
      <c r="B2950" s="532"/>
      <c r="C2950" s="22"/>
      <c r="D2950" s="532"/>
    </row>
    <row r="2951" spans="1:4" x14ac:dyDescent="0.2">
      <c r="A2951" s="532"/>
      <c r="B2951" s="532"/>
      <c r="C2951" s="22"/>
      <c r="D2951" s="532"/>
    </row>
    <row r="2952" spans="1:4" x14ac:dyDescent="0.2">
      <c r="A2952" s="532"/>
      <c r="B2952" s="532"/>
      <c r="C2952" s="22"/>
      <c r="D2952" s="532"/>
    </row>
    <row r="2953" spans="1:4" x14ac:dyDescent="0.2">
      <c r="A2953" s="532"/>
      <c r="B2953" s="532"/>
      <c r="C2953" s="22"/>
      <c r="D2953" s="532"/>
    </row>
    <row r="2954" spans="1:4" x14ac:dyDescent="0.2">
      <c r="A2954" s="532"/>
      <c r="B2954" s="532"/>
      <c r="C2954" s="22"/>
      <c r="D2954" s="532"/>
    </row>
    <row r="2955" spans="1:4" x14ac:dyDescent="0.2">
      <c r="A2955" s="532"/>
      <c r="B2955" s="532"/>
      <c r="C2955" s="22"/>
      <c r="D2955" s="532"/>
    </row>
    <row r="2956" spans="1:4" x14ac:dyDescent="0.2">
      <c r="A2956" s="532"/>
      <c r="B2956" s="532"/>
      <c r="C2956" s="22"/>
      <c r="D2956" s="532"/>
    </row>
    <row r="2957" spans="1:4" x14ac:dyDescent="0.2">
      <c r="A2957" s="532"/>
      <c r="B2957" s="532"/>
      <c r="C2957" s="22"/>
      <c r="D2957" s="532"/>
    </row>
    <row r="2958" spans="1:4" x14ac:dyDescent="0.2">
      <c r="A2958" s="532"/>
      <c r="B2958" s="532"/>
      <c r="C2958" s="22"/>
      <c r="D2958" s="532"/>
    </row>
    <row r="2959" spans="1:4" x14ac:dyDescent="0.2">
      <c r="A2959" s="532"/>
      <c r="B2959" s="532"/>
      <c r="C2959" s="22"/>
      <c r="D2959" s="532"/>
    </row>
    <row r="2960" spans="1:4" x14ac:dyDescent="0.2">
      <c r="A2960" s="532"/>
      <c r="B2960" s="532"/>
      <c r="C2960" s="22"/>
      <c r="D2960" s="532"/>
    </row>
    <row r="2961" spans="1:4" x14ac:dyDescent="0.2">
      <c r="A2961" s="532"/>
      <c r="B2961" s="532"/>
      <c r="C2961" s="22"/>
      <c r="D2961" s="532"/>
    </row>
    <row r="2962" spans="1:4" x14ac:dyDescent="0.2">
      <c r="A2962" s="532"/>
      <c r="B2962" s="532"/>
      <c r="C2962" s="22"/>
      <c r="D2962" s="532"/>
    </row>
    <row r="2963" spans="1:4" x14ac:dyDescent="0.2">
      <c r="A2963" s="532"/>
      <c r="B2963" s="532"/>
      <c r="C2963" s="22"/>
      <c r="D2963" s="532"/>
    </row>
    <row r="2964" spans="1:4" x14ac:dyDescent="0.2">
      <c r="A2964" s="532"/>
      <c r="B2964" s="532"/>
      <c r="C2964" s="22"/>
      <c r="D2964" s="532"/>
    </row>
    <row r="2965" spans="1:4" x14ac:dyDescent="0.2">
      <c r="A2965" s="532"/>
      <c r="B2965" s="532"/>
      <c r="C2965" s="22"/>
      <c r="D2965" s="532"/>
    </row>
    <row r="2966" spans="1:4" x14ac:dyDescent="0.2">
      <c r="A2966" s="532"/>
      <c r="B2966" s="532"/>
      <c r="C2966" s="22"/>
      <c r="D2966" s="532"/>
    </row>
    <row r="2967" spans="1:4" x14ac:dyDescent="0.2">
      <c r="A2967" s="532"/>
      <c r="B2967" s="532"/>
      <c r="C2967" s="22"/>
      <c r="D2967" s="532"/>
    </row>
    <row r="2968" spans="1:4" x14ac:dyDescent="0.2">
      <c r="A2968" s="532"/>
      <c r="B2968" s="532"/>
      <c r="C2968" s="22"/>
      <c r="D2968" s="532"/>
    </row>
    <row r="2969" spans="1:4" x14ac:dyDescent="0.2">
      <c r="A2969" s="532"/>
      <c r="B2969" s="532"/>
      <c r="C2969" s="22"/>
      <c r="D2969" s="532"/>
    </row>
    <row r="2970" spans="1:4" x14ac:dyDescent="0.2">
      <c r="A2970" s="532"/>
      <c r="B2970" s="532"/>
      <c r="C2970" s="22"/>
      <c r="D2970" s="532"/>
    </row>
    <row r="2971" spans="1:4" x14ac:dyDescent="0.2">
      <c r="A2971" s="532"/>
      <c r="B2971" s="532"/>
      <c r="C2971" s="22"/>
      <c r="D2971" s="532"/>
    </row>
    <row r="2972" spans="1:4" x14ac:dyDescent="0.2">
      <c r="A2972" s="532"/>
      <c r="B2972" s="532"/>
      <c r="C2972" s="22"/>
      <c r="D2972" s="532"/>
    </row>
    <row r="2973" spans="1:4" x14ac:dyDescent="0.2">
      <c r="A2973" s="532"/>
      <c r="B2973" s="532"/>
      <c r="C2973" s="22"/>
      <c r="D2973" s="532"/>
    </row>
    <row r="2974" spans="1:4" x14ac:dyDescent="0.2">
      <c r="A2974" s="532"/>
      <c r="B2974" s="532"/>
      <c r="C2974" s="22"/>
      <c r="D2974" s="532"/>
    </row>
    <row r="2975" spans="1:4" x14ac:dyDescent="0.2">
      <c r="A2975" s="532"/>
      <c r="B2975" s="532"/>
      <c r="C2975" s="22"/>
      <c r="D2975" s="532"/>
    </row>
    <row r="2976" spans="1:4" x14ac:dyDescent="0.2">
      <c r="A2976" s="532"/>
      <c r="B2976" s="532"/>
      <c r="C2976" s="22"/>
      <c r="D2976" s="532"/>
    </row>
    <row r="2977" spans="1:4" x14ac:dyDescent="0.2">
      <c r="A2977" s="532"/>
      <c r="B2977" s="532"/>
      <c r="C2977" s="22"/>
      <c r="D2977" s="532"/>
    </row>
    <row r="2978" spans="1:4" x14ac:dyDescent="0.2">
      <c r="A2978" s="532"/>
      <c r="B2978" s="532"/>
      <c r="C2978" s="22"/>
      <c r="D2978" s="532"/>
    </row>
    <row r="2979" spans="1:4" x14ac:dyDescent="0.2">
      <c r="A2979" s="532"/>
      <c r="B2979" s="532"/>
      <c r="C2979" s="22"/>
      <c r="D2979" s="532"/>
    </row>
    <row r="2980" spans="1:4" x14ac:dyDescent="0.2">
      <c r="A2980" s="532"/>
      <c r="B2980" s="532"/>
      <c r="C2980" s="22"/>
      <c r="D2980" s="532"/>
    </row>
    <row r="2981" spans="1:4" x14ac:dyDescent="0.2">
      <c r="A2981" s="532"/>
      <c r="B2981" s="532"/>
      <c r="C2981" s="22"/>
      <c r="D2981" s="532"/>
    </row>
    <row r="2982" spans="1:4" x14ac:dyDescent="0.2">
      <c r="A2982" s="532"/>
      <c r="B2982" s="532"/>
      <c r="C2982" s="22"/>
      <c r="D2982" s="532"/>
    </row>
    <row r="2983" spans="1:4" x14ac:dyDescent="0.2">
      <c r="A2983" s="532"/>
      <c r="B2983" s="532"/>
      <c r="C2983" s="22"/>
      <c r="D2983" s="532"/>
    </row>
    <row r="2984" spans="1:4" x14ac:dyDescent="0.2">
      <c r="A2984" s="532"/>
      <c r="B2984" s="532"/>
      <c r="C2984" s="22"/>
      <c r="D2984" s="532"/>
    </row>
    <row r="2985" spans="1:4" x14ac:dyDescent="0.2">
      <c r="A2985" s="532"/>
      <c r="B2985" s="532"/>
      <c r="C2985" s="22"/>
      <c r="D2985" s="532"/>
    </row>
    <row r="2986" spans="1:4" x14ac:dyDescent="0.2">
      <c r="A2986" s="532"/>
      <c r="B2986" s="532"/>
      <c r="C2986" s="22"/>
      <c r="D2986" s="532"/>
    </row>
    <row r="2987" spans="1:4" x14ac:dyDescent="0.2">
      <c r="A2987" s="532"/>
      <c r="B2987" s="532"/>
      <c r="C2987" s="22"/>
      <c r="D2987" s="532"/>
    </row>
    <row r="2988" spans="1:4" x14ac:dyDescent="0.2">
      <c r="A2988" s="532"/>
      <c r="B2988" s="532"/>
      <c r="C2988" s="22"/>
      <c r="D2988" s="532"/>
    </row>
    <row r="2989" spans="1:4" x14ac:dyDescent="0.2">
      <c r="A2989" s="532"/>
      <c r="B2989" s="532"/>
      <c r="C2989" s="22"/>
      <c r="D2989" s="532"/>
    </row>
    <row r="2990" spans="1:4" x14ac:dyDescent="0.2">
      <c r="A2990" s="532"/>
      <c r="B2990" s="532"/>
      <c r="C2990" s="22"/>
      <c r="D2990" s="532"/>
    </row>
    <row r="2991" spans="1:4" x14ac:dyDescent="0.2">
      <c r="A2991" s="532"/>
      <c r="B2991" s="532"/>
      <c r="C2991" s="22"/>
      <c r="D2991" s="532"/>
    </row>
    <row r="2992" spans="1:4" x14ac:dyDescent="0.2">
      <c r="A2992" s="532"/>
      <c r="B2992" s="532"/>
      <c r="C2992" s="22"/>
      <c r="D2992" s="532"/>
    </row>
    <row r="2993" spans="1:4" x14ac:dyDescent="0.2">
      <c r="A2993" s="532"/>
      <c r="B2993" s="532"/>
      <c r="C2993" s="22"/>
      <c r="D2993" s="532"/>
    </row>
    <row r="2994" spans="1:4" x14ac:dyDescent="0.2">
      <c r="A2994" s="532"/>
      <c r="B2994" s="532"/>
      <c r="C2994" s="22"/>
      <c r="D2994" s="532"/>
    </row>
    <row r="2995" spans="1:4" x14ac:dyDescent="0.2">
      <c r="A2995" s="532"/>
      <c r="B2995" s="532"/>
      <c r="C2995" s="22"/>
      <c r="D2995" s="532"/>
    </row>
    <row r="2996" spans="1:4" x14ac:dyDescent="0.2">
      <c r="A2996" s="532"/>
      <c r="B2996" s="532"/>
      <c r="C2996" s="22"/>
      <c r="D2996" s="532"/>
    </row>
    <row r="2997" spans="1:4" x14ac:dyDescent="0.2">
      <c r="A2997" s="532"/>
      <c r="B2997" s="532"/>
      <c r="C2997" s="22"/>
      <c r="D2997" s="532"/>
    </row>
    <row r="2998" spans="1:4" x14ac:dyDescent="0.2">
      <c r="A2998" s="532"/>
      <c r="B2998" s="532"/>
      <c r="C2998" s="22"/>
      <c r="D2998" s="532"/>
    </row>
    <row r="2999" spans="1:4" x14ac:dyDescent="0.2">
      <c r="A2999" s="532"/>
      <c r="B2999" s="532"/>
      <c r="C2999" s="22"/>
      <c r="D2999" s="532"/>
    </row>
    <row r="3000" spans="1:4" x14ac:dyDescent="0.2">
      <c r="A3000" s="532"/>
      <c r="B3000" s="532"/>
      <c r="C3000" s="22"/>
      <c r="D3000" s="532"/>
    </row>
    <row r="3001" spans="1:4" x14ac:dyDescent="0.2">
      <c r="A3001" s="532"/>
      <c r="B3001" s="532"/>
      <c r="C3001" s="22"/>
      <c r="D3001" s="532"/>
    </row>
    <row r="3002" spans="1:4" x14ac:dyDescent="0.2">
      <c r="A3002" s="532"/>
      <c r="B3002" s="532"/>
      <c r="C3002" s="22"/>
      <c r="D3002" s="532"/>
    </row>
    <row r="3003" spans="1:4" x14ac:dyDescent="0.2">
      <c r="A3003" s="532"/>
      <c r="B3003" s="532"/>
      <c r="C3003" s="22"/>
      <c r="D3003" s="532"/>
    </row>
    <row r="3004" spans="1:4" x14ac:dyDescent="0.2">
      <c r="A3004" s="532"/>
      <c r="B3004" s="532"/>
      <c r="C3004" s="22"/>
      <c r="D3004" s="532"/>
    </row>
    <row r="3005" spans="1:4" x14ac:dyDescent="0.2">
      <c r="A3005" s="532"/>
      <c r="B3005" s="532"/>
      <c r="C3005" s="22"/>
      <c r="D3005" s="532"/>
    </row>
    <row r="3006" spans="1:4" x14ac:dyDescent="0.2">
      <c r="A3006" s="532"/>
      <c r="B3006" s="532"/>
      <c r="C3006" s="22"/>
      <c r="D3006" s="532"/>
    </row>
    <row r="3007" spans="1:4" x14ac:dyDescent="0.2">
      <c r="A3007" s="532"/>
      <c r="B3007" s="532"/>
      <c r="C3007" s="22"/>
      <c r="D3007" s="532"/>
    </row>
    <row r="3008" spans="1:4" x14ac:dyDescent="0.2">
      <c r="A3008" s="532"/>
      <c r="B3008" s="532"/>
      <c r="C3008" s="22"/>
      <c r="D3008" s="532"/>
    </row>
    <row r="3009" spans="1:4" x14ac:dyDescent="0.2">
      <c r="A3009" s="532"/>
      <c r="B3009" s="532"/>
      <c r="C3009" s="22"/>
      <c r="D3009" s="532"/>
    </row>
    <row r="3010" spans="1:4" x14ac:dyDescent="0.2">
      <c r="A3010" s="532"/>
      <c r="B3010" s="532"/>
      <c r="C3010" s="22"/>
      <c r="D3010" s="532"/>
    </row>
    <row r="3011" spans="1:4" x14ac:dyDescent="0.2">
      <c r="A3011" s="532"/>
      <c r="B3011" s="532"/>
      <c r="C3011" s="22"/>
      <c r="D3011" s="532"/>
    </row>
    <row r="3012" spans="1:4" x14ac:dyDescent="0.2">
      <c r="A3012" s="532"/>
      <c r="B3012" s="532"/>
      <c r="C3012" s="22"/>
      <c r="D3012" s="532"/>
    </row>
    <row r="3013" spans="1:4" x14ac:dyDescent="0.2">
      <c r="A3013" s="532"/>
      <c r="B3013" s="532"/>
      <c r="C3013" s="22"/>
      <c r="D3013" s="532"/>
    </row>
    <row r="3014" spans="1:4" x14ac:dyDescent="0.2">
      <c r="A3014" s="532"/>
      <c r="B3014" s="532"/>
      <c r="C3014" s="22"/>
      <c r="D3014" s="532"/>
    </row>
    <row r="3015" spans="1:4" x14ac:dyDescent="0.2">
      <c r="A3015" s="532"/>
      <c r="B3015" s="532"/>
      <c r="C3015" s="22"/>
      <c r="D3015" s="532"/>
    </row>
    <row r="3016" spans="1:4" x14ac:dyDescent="0.2">
      <c r="A3016" s="532"/>
      <c r="B3016" s="532"/>
      <c r="C3016" s="22"/>
      <c r="D3016" s="532"/>
    </row>
    <row r="3017" spans="1:4" x14ac:dyDescent="0.2">
      <c r="A3017" s="532"/>
      <c r="B3017" s="532"/>
      <c r="C3017" s="22"/>
      <c r="D3017" s="532"/>
    </row>
    <row r="3018" spans="1:4" x14ac:dyDescent="0.2">
      <c r="A3018" s="532"/>
      <c r="B3018" s="532"/>
      <c r="C3018" s="22"/>
      <c r="D3018" s="532"/>
    </row>
    <row r="3019" spans="1:4" x14ac:dyDescent="0.2">
      <c r="A3019" s="532"/>
      <c r="B3019" s="532"/>
      <c r="C3019" s="22"/>
      <c r="D3019" s="532"/>
    </row>
    <row r="3020" spans="1:4" x14ac:dyDescent="0.2">
      <c r="A3020" s="532"/>
      <c r="B3020" s="532"/>
      <c r="C3020" s="22"/>
      <c r="D3020" s="532"/>
    </row>
    <row r="3021" spans="1:4" x14ac:dyDescent="0.2">
      <c r="A3021" s="532"/>
      <c r="B3021" s="532"/>
      <c r="C3021" s="22"/>
      <c r="D3021" s="532"/>
    </row>
    <row r="3022" spans="1:4" x14ac:dyDescent="0.2">
      <c r="A3022" s="532"/>
      <c r="B3022" s="532"/>
      <c r="C3022" s="22"/>
      <c r="D3022" s="532"/>
    </row>
    <row r="3023" spans="1:4" x14ac:dyDescent="0.2">
      <c r="A3023" s="532"/>
      <c r="B3023" s="532"/>
      <c r="C3023" s="22"/>
      <c r="D3023" s="532"/>
    </row>
    <row r="3024" spans="1:4" x14ac:dyDescent="0.2">
      <c r="A3024" s="532"/>
      <c r="B3024" s="532"/>
      <c r="C3024" s="22"/>
      <c r="D3024" s="532"/>
    </row>
    <row r="3025" spans="1:4" x14ac:dyDescent="0.2">
      <c r="A3025" s="532"/>
      <c r="B3025" s="532"/>
      <c r="C3025" s="22"/>
      <c r="D3025" s="532"/>
    </row>
    <row r="3026" spans="1:4" x14ac:dyDescent="0.2">
      <c r="A3026" s="532"/>
      <c r="B3026" s="532"/>
      <c r="C3026" s="22"/>
      <c r="D3026" s="532"/>
    </row>
    <row r="3027" spans="1:4" x14ac:dyDescent="0.2">
      <c r="A3027" s="532"/>
      <c r="B3027" s="532"/>
      <c r="C3027" s="22"/>
      <c r="D3027" s="532"/>
    </row>
    <row r="3028" spans="1:4" x14ac:dyDescent="0.2">
      <c r="A3028" s="532"/>
      <c r="B3028" s="532"/>
      <c r="C3028" s="22"/>
      <c r="D3028" s="532"/>
    </row>
    <row r="3029" spans="1:4" x14ac:dyDescent="0.2">
      <c r="A3029" s="532"/>
      <c r="B3029" s="532"/>
      <c r="C3029" s="22"/>
      <c r="D3029" s="532"/>
    </row>
    <row r="3030" spans="1:4" x14ac:dyDescent="0.2">
      <c r="A3030" s="532"/>
      <c r="B3030" s="532"/>
      <c r="C3030" s="22"/>
      <c r="D3030" s="532"/>
    </row>
    <row r="3031" spans="1:4" x14ac:dyDescent="0.2">
      <c r="A3031" s="532"/>
      <c r="B3031" s="532"/>
      <c r="C3031" s="22"/>
      <c r="D3031" s="532"/>
    </row>
    <row r="3032" spans="1:4" x14ac:dyDescent="0.2">
      <c r="A3032" s="532"/>
      <c r="B3032" s="532"/>
      <c r="C3032" s="22"/>
      <c r="D3032" s="532"/>
    </row>
    <row r="3033" spans="1:4" x14ac:dyDescent="0.2">
      <c r="A3033" s="532"/>
      <c r="B3033" s="532"/>
      <c r="C3033" s="22"/>
      <c r="D3033" s="532"/>
    </row>
    <row r="3034" spans="1:4" x14ac:dyDescent="0.2">
      <c r="A3034" s="532"/>
      <c r="B3034" s="532"/>
      <c r="C3034" s="22"/>
      <c r="D3034" s="532"/>
    </row>
    <row r="3035" spans="1:4" x14ac:dyDescent="0.2">
      <c r="A3035" s="532"/>
      <c r="B3035" s="532"/>
      <c r="C3035" s="22"/>
      <c r="D3035" s="532"/>
    </row>
    <row r="3036" spans="1:4" x14ac:dyDescent="0.2">
      <c r="A3036" s="532"/>
      <c r="B3036" s="532"/>
      <c r="C3036" s="22"/>
      <c r="D3036" s="532"/>
    </row>
    <row r="3037" spans="1:4" x14ac:dyDescent="0.2">
      <c r="A3037" s="532"/>
      <c r="B3037" s="532"/>
      <c r="C3037" s="22"/>
      <c r="D3037" s="532"/>
    </row>
    <row r="3038" spans="1:4" x14ac:dyDescent="0.2">
      <c r="A3038" s="532"/>
      <c r="B3038" s="532"/>
      <c r="C3038" s="22"/>
      <c r="D3038" s="532"/>
    </row>
    <row r="3039" spans="1:4" x14ac:dyDescent="0.2">
      <c r="A3039" s="532"/>
      <c r="B3039" s="532"/>
      <c r="C3039" s="22"/>
      <c r="D3039" s="532"/>
    </row>
    <row r="3040" spans="1:4" x14ac:dyDescent="0.2">
      <c r="A3040" s="532"/>
      <c r="B3040" s="532"/>
      <c r="C3040" s="22"/>
      <c r="D3040" s="532"/>
    </row>
    <row r="3041" spans="1:4" x14ac:dyDescent="0.2">
      <c r="A3041" s="532"/>
      <c r="B3041" s="532"/>
      <c r="C3041" s="22"/>
      <c r="D3041" s="532"/>
    </row>
    <row r="3042" spans="1:4" x14ac:dyDescent="0.2">
      <c r="A3042" s="532"/>
      <c r="B3042" s="532"/>
      <c r="C3042" s="22"/>
      <c r="D3042" s="532"/>
    </row>
    <row r="3043" spans="1:4" x14ac:dyDescent="0.2">
      <c r="A3043" s="532"/>
      <c r="B3043" s="532"/>
      <c r="C3043" s="22"/>
      <c r="D3043" s="532"/>
    </row>
    <row r="3044" spans="1:4" x14ac:dyDescent="0.2">
      <c r="A3044" s="532"/>
      <c r="B3044" s="532"/>
      <c r="C3044" s="22"/>
      <c r="D3044" s="532"/>
    </row>
    <row r="3045" spans="1:4" x14ac:dyDescent="0.2">
      <c r="A3045" s="532"/>
      <c r="B3045" s="532"/>
      <c r="C3045" s="22"/>
      <c r="D3045" s="532"/>
    </row>
    <row r="3046" spans="1:4" x14ac:dyDescent="0.2">
      <c r="A3046" s="532"/>
      <c r="B3046" s="532"/>
      <c r="C3046" s="22"/>
      <c r="D3046" s="532"/>
    </row>
    <row r="3047" spans="1:4" x14ac:dyDescent="0.2">
      <c r="A3047" s="532"/>
      <c r="B3047" s="532"/>
      <c r="C3047" s="22"/>
      <c r="D3047" s="532"/>
    </row>
    <row r="3048" spans="1:4" x14ac:dyDescent="0.2">
      <c r="A3048" s="532"/>
      <c r="B3048" s="532"/>
      <c r="C3048" s="22"/>
      <c r="D3048" s="532"/>
    </row>
    <row r="3049" spans="1:4" x14ac:dyDescent="0.2">
      <c r="A3049" s="532"/>
      <c r="B3049" s="532"/>
      <c r="C3049" s="22"/>
      <c r="D3049" s="532"/>
    </row>
    <row r="3050" spans="1:4" x14ac:dyDescent="0.2">
      <c r="A3050" s="532"/>
      <c r="B3050" s="532"/>
      <c r="C3050" s="22"/>
      <c r="D3050" s="532"/>
    </row>
    <row r="3051" spans="1:4" x14ac:dyDescent="0.2">
      <c r="A3051" s="532"/>
      <c r="B3051" s="532"/>
      <c r="C3051" s="22"/>
      <c r="D3051" s="532"/>
    </row>
    <row r="3052" spans="1:4" x14ac:dyDescent="0.2">
      <c r="A3052" s="532"/>
      <c r="B3052" s="532"/>
      <c r="C3052" s="22"/>
      <c r="D3052" s="532"/>
    </row>
    <row r="3053" spans="1:4" x14ac:dyDescent="0.2">
      <c r="A3053" s="532"/>
      <c r="B3053" s="532"/>
      <c r="C3053" s="22"/>
      <c r="D3053" s="532"/>
    </row>
    <row r="3054" spans="1:4" x14ac:dyDescent="0.2">
      <c r="A3054" s="532"/>
      <c r="B3054" s="532"/>
      <c r="C3054" s="22"/>
      <c r="D3054" s="532"/>
    </row>
    <row r="3055" spans="1:4" x14ac:dyDescent="0.2">
      <c r="A3055" s="532"/>
      <c r="B3055" s="532"/>
      <c r="C3055" s="22"/>
      <c r="D3055" s="532"/>
    </row>
    <row r="3056" spans="1:4" x14ac:dyDescent="0.2">
      <c r="A3056" s="532"/>
      <c r="B3056" s="532"/>
      <c r="C3056" s="22"/>
      <c r="D3056" s="532"/>
    </row>
    <row r="3057" spans="1:4" x14ac:dyDescent="0.2">
      <c r="A3057" s="532"/>
      <c r="B3057" s="532"/>
      <c r="C3057" s="22"/>
      <c r="D3057" s="532"/>
    </row>
    <row r="3058" spans="1:4" x14ac:dyDescent="0.2">
      <c r="A3058" s="532"/>
      <c r="B3058" s="532"/>
      <c r="C3058" s="22"/>
      <c r="D3058" s="532"/>
    </row>
    <row r="3059" spans="1:4" x14ac:dyDescent="0.2">
      <c r="A3059" s="532"/>
      <c r="B3059" s="532"/>
      <c r="C3059" s="22"/>
      <c r="D3059" s="532"/>
    </row>
    <row r="3060" spans="1:4" x14ac:dyDescent="0.2">
      <c r="A3060" s="532"/>
      <c r="B3060" s="532"/>
      <c r="C3060" s="22"/>
      <c r="D3060" s="532"/>
    </row>
    <row r="3061" spans="1:4" x14ac:dyDescent="0.2">
      <c r="A3061" s="532"/>
      <c r="B3061" s="532"/>
      <c r="C3061" s="22"/>
      <c r="D3061" s="532"/>
    </row>
    <row r="3062" spans="1:4" x14ac:dyDescent="0.2">
      <c r="A3062" s="532"/>
      <c r="B3062" s="532"/>
      <c r="C3062" s="22"/>
      <c r="D3062" s="532"/>
    </row>
    <row r="3063" spans="1:4" x14ac:dyDescent="0.2">
      <c r="A3063" s="532"/>
      <c r="B3063" s="532"/>
      <c r="C3063" s="22"/>
      <c r="D3063" s="532"/>
    </row>
    <row r="3064" spans="1:4" x14ac:dyDescent="0.2">
      <c r="A3064" s="532"/>
      <c r="B3064" s="532"/>
      <c r="C3064" s="22"/>
      <c r="D3064" s="532"/>
    </row>
    <row r="3065" spans="1:4" x14ac:dyDescent="0.2">
      <c r="A3065" s="532"/>
      <c r="B3065" s="532"/>
      <c r="C3065" s="22"/>
      <c r="D3065" s="532"/>
    </row>
    <row r="3066" spans="1:4" x14ac:dyDescent="0.2">
      <c r="A3066" s="532"/>
      <c r="B3066" s="532"/>
      <c r="C3066" s="22"/>
      <c r="D3066" s="532"/>
    </row>
    <row r="3067" spans="1:4" x14ac:dyDescent="0.2">
      <c r="A3067" s="532"/>
      <c r="B3067" s="532"/>
      <c r="C3067" s="22"/>
      <c r="D3067" s="532"/>
    </row>
    <row r="3068" spans="1:4" x14ac:dyDescent="0.2">
      <c r="A3068" s="532"/>
      <c r="B3068" s="532"/>
      <c r="C3068" s="22"/>
      <c r="D3068" s="532"/>
    </row>
    <row r="3069" spans="1:4" x14ac:dyDescent="0.2">
      <c r="A3069" s="532"/>
      <c r="B3069" s="532"/>
      <c r="C3069" s="22"/>
      <c r="D3069" s="532"/>
    </row>
    <row r="3070" spans="1:4" x14ac:dyDescent="0.2">
      <c r="A3070" s="532"/>
      <c r="B3070" s="532"/>
      <c r="C3070" s="22"/>
      <c r="D3070" s="532"/>
    </row>
    <row r="3071" spans="1:4" x14ac:dyDescent="0.2">
      <c r="A3071" s="532"/>
      <c r="B3071" s="532"/>
      <c r="C3071" s="22"/>
      <c r="D3071" s="532"/>
    </row>
    <row r="3072" spans="1:4" x14ac:dyDescent="0.2">
      <c r="A3072" s="532"/>
      <c r="B3072" s="532"/>
      <c r="C3072" s="22"/>
      <c r="D3072" s="532"/>
    </row>
    <row r="3073" spans="1:4" x14ac:dyDescent="0.2">
      <c r="A3073" s="532"/>
      <c r="B3073" s="532"/>
      <c r="C3073" s="22"/>
      <c r="D3073" s="532"/>
    </row>
    <row r="3074" spans="1:4" x14ac:dyDescent="0.2">
      <c r="A3074" s="532"/>
      <c r="B3074" s="532"/>
      <c r="C3074" s="22"/>
      <c r="D3074" s="532"/>
    </row>
    <row r="3075" spans="1:4" x14ac:dyDescent="0.2">
      <c r="A3075" s="532"/>
      <c r="B3075" s="532"/>
      <c r="C3075" s="22"/>
      <c r="D3075" s="532"/>
    </row>
    <row r="3076" spans="1:4" x14ac:dyDescent="0.2">
      <c r="A3076" s="532"/>
      <c r="B3076" s="532"/>
      <c r="C3076" s="22"/>
      <c r="D3076" s="532"/>
    </row>
    <row r="3077" spans="1:4" x14ac:dyDescent="0.2">
      <c r="A3077" s="532"/>
      <c r="B3077" s="532"/>
      <c r="C3077" s="22"/>
      <c r="D3077" s="532"/>
    </row>
    <row r="3078" spans="1:4" x14ac:dyDescent="0.2">
      <c r="A3078" s="532"/>
      <c r="B3078" s="532"/>
      <c r="C3078" s="22"/>
      <c r="D3078" s="532"/>
    </row>
    <row r="3079" spans="1:4" x14ac:dyDescent="0.2">
      <c r="A3079" s="532"/>
      <c r="B3079" s="532"/>
      <c r="C3079" s="22"/>
      <c r="D3079" s="532"/>
    </row>
    <row r="3080" spans="1:4" x14ac:dyDescent="0.2">
      <c r="A3080" s="532"/>
      <c r="B3080" s="532"/>
      <c r="C3080" s="22"/>
      <c r="D3080" s="532"/>
    </row>
    <row r="3081" spans="1:4" x14ac:dyDescent="0.2">
      <c r="A3081" s="532"/>
      <c r="B3081" s="532"/>
      <c r="C3081" s="22"/>
      <c r="D3081" s="532"/>
    </row>
    <row r="3082" spans="1:4" x14ac:dyDescent="0.2">
      <c r="A3082" s="532"/>
      <c r="B3082" s="532"/>
      <c r="C3082" s="22"/>
      <c r="D3082" s="532"/>
    </row>
    <row r="3083" spans="1:4" x14ac:dyDescent="0.2">
      <c r="A3083" s="532"/>
      <c r="B3083" s="532"/>
      <c r="C3083" s="22"/>
      <c r="D3083" s="532"/>
    </row>
    <row r="3084" spans="1:4" x14ac:dyDescent="0.2">
      <c r="A3084" s="532"/>
      <c r="B3084" s="532"/>
      <c r="C3084" s="22"/>
      <c r="D3084" s="532"/>
    </row>
    <row r="3085" spans="1:4" x14ac:dyDescent="0.2">
      <c r="A3085" s="532"/>
      <c r="B3085" s="532"/>
      <c r="C3085" s="22"/>
      <c r="D3085" s="532"/>
    </row>
    <row r="3086" spans="1:4" x14ac:dyDescent="0.2">
      <c r="A3086" s="532"/>
      <c r="B3086" s="532"/>
      <c r="C3086" s="22"/>
      <c r="D3086" s="532"/>
    </row>
    <row r="3087" spans="1:4" x14ac:dyDescent="0.2">
      <c r="A3087" s="532"/>
      <c r="B3087" s="532"/>
      <c r="C3087" s="22"/>
      <c r="D3087" s="532"/>
    </row>
    <row r="3088" spans="1:4" x14ac:dyDescent="0.2">
      <c r="A3088" s="532"/>
      <c r="B3088" s="532"/>
      <c r="C3088" s="22"/>
      <c r="D3088" s="532"/>
    </row>
    <row r="3089" spans="1:4" x14ac:dyDescent="0.2">
      <c r="A3089" s="532"/>
      <c r="B3089" s="532"/>
      <c r="C3089" s="22"/>
      <c r="D3089" s="532"/>
    </row>
    <row r="3090" spans="1:4" x14ac:dyDescent="0.2">
      <c r="A3090" s="532"/>
      <c r="B3090" s="532"/>
      <c r="C3090" s="22"/>
      <c r="D3090" s="532"/>
    </row>
    <row r="3091" spans="1:4" x14ac:dyDescent="0.2">
      <c r="A3091" s="532"/>
      <c r="B3091" s="532"/>
      <c r="C3091" s="22"/>
      <c r="D3091" s="532"/>
    </row>
    <row r="3092" spans="1:4" x14ac:dyDescent="0.2">
      <c r="A3092" s="532"/>
      <c r="B3092" s="532"/>
      <c r="C3092" s="22"/>
      <c r="D3092" s="532"/>
    </row>
    <row r="3093" spans="1:4" x14ac:dyDescent="0.2">
      <c r="A3093" s="532"/>
      <c r="B3093" s="532"/>
      <c r="C3093" s="22"/>
      <c r="D3093" s="532"/>
    </row>
    <row r="3094" spans="1:4" x14ac:dyDescent="0.2">
      <c r="A3094" s="532"/>
      <c r="B3094" s="532"/>
      <c r="C3094" s="22"/>
      <c r="D3094" s="532"/>
    </row>
    <row r="3095" spans="1:4" x14ac:dyDescent="0.2">
      <c r="A3095" s="532"/>
      <c r="B3095" s="532"/>
      <c r="C3095" s="22"/>
      <c r="D3095" s="532"/>
    </row>
    <row r="3096" spans="1:4" x14ac:dyDescent="0.2">
      <c r="A3096" s="532"/>
      <c r="B3096" s="532"/>
      <c r="C3096" s="22"/>
      <c r="D3096" s="532"/>
    </row>
    <row r="3097" spans="1:4" x14ac:dyDescent="0.2">
      <c r="A3097" s="532"/>
      <c r="B3097" s="532"/>
      <c r="C3097" s="22"/>
      <c r="D3097" s="532"/>
    </row>
    <row r="3098" spans="1:4" x14ac:dyDescent="0.2">
      <c r="A3098" s="532"/>
      <c r="B3098" s="532"/>
      <c r="C3098" s="22"/>
      <c r="D3098" s="532"/>
    </row>
    <row r="3099" spans="1:4" x14ac:dyDescent="0.2">
      <c r="A3099" s="532"/>
      <c r="B3099" s="532"/>
      <c r="C3099" s="22"/>
      <c r="D3099" s="532"/>
    </row>
    <row r="3100" spans="1:4" x14ac:dyDescent="0.2">
      <c r="A3100" s="532"/>
      <c r="B3100" s="532"/>
      <c r="C3100" s="22"/>
      <c r="D3100" s="532"/>
    </row>
    <row r="3101" spans="1:4" x14ac:dyDescent="0.2">
      <c r="A3101" s="532"/>
      <c r="B3101" s="532"/>
      <c r="C3101" s="22"/>
      <c r="D3101" s="532"/>
    </row>
    <row r="3102" spans="1:4" x14ac:dyDescent="0.2">
      <c r="A3102" s="532"/>
      <c r="B3102" s="532"/>
      <c r="C3102" s="22"/>
      <c r="D3102" s="532"/>
    </row>
    <row r="3103" spans="1:4" x14ac:dyDescent="0.2">
      <c r="A3103" s="532"/>
      <c r="B3103" s="532"/>
      <c r="C3103" s="22"/>
      <c r="D3103" s="532"/>
    </row>
    <row r="3104" spans="1:4" x14ac:dyDescent="0.2">
      <c r="A3104" s="532"/>
      <c r="B3104" s="532"/>
      <c r="C3104" s="22"/>
      <c r="D3104" s="532"/>
    </row>
    <row r="3105" spans="1:4" x14ac:dyDescent="0.2">
      <c r="A3105" s="532"/>
      <c r="B3105" s="532"/>
      <c r="C3105" s="22"/>
      <c r="D3105" s="532"/>
    </row>
    <row r="3106" spans="1:4" x14ac:dyDescent="0.2">
      <c r="A3106" s="532"/>
      <c r="B3106" s="532"/>
      <c r="C3106" s="22"/>
      <c r="D3106" s="532"/>
    </row>
    <row r="3107" spans="1:4" x14ac:dyDescent="0.2">
      <c r="A3107" s="532"/>
      <c r="B3107" s="532"/>
      <c r="C3107" s="22"/>
      <c r="D3107" s="532"/>
    </row>
    <row r="3108" spans="1:4" x14ac:dyDescent="0.2">
      <c r="A3108" s="532"/>
      <c r="B3108" s="532"/>
      <c r="C3108" s="22"/>
      <c r="D3108" s="532"/>
    </row>
    <row r="3109" spans="1:4" x14ac:dyDescent="0.2">
      <c r="A3109" s="532"/>
      <c r="B3109" s="532"/>
      <c r="C3109" s="22"/>
      <c r="D3109" s="532"/>
    </row>
    <row r="3110" spans="1:4" x14ac:dyDescent="0.2">
      <c r="A3110" s="532"/>
      <c r="B3110" s="532"/>
      <c r="C3110" s="22"/>
      <c r="D3110" s="532"/>
    </row>
    <row r="3111" spans="1:4" x14ac:dyDescent="0.2">
      <c r="A3111" s="532"/>
      <c r="B3111" s="532"/>
      <c r="C3111" s="22"/>
      <c r="D3111" s="532"/>
    </row>
    <row r="3112" spans="1:4" x14ac:dyDescent="0.2">
      <c r="A3112" s="532"/>
      <c r="B3112" s="532"/>
      <c r="C3112" s="22"/>
      <c r="D3112" s="532"/>
    </row>
    <row r="3113" spans="1:4" x14ac:dyDescent="0.2">
      <c r="A3113" s="532"/>
      <c r="B3113" s="532"/>
      <c r="C3113" s="22"/>
      <c r="D3113" s="532"/>
    </row>
    <row r="3114" spans="1:4" x14ac:dyDescent="0.2">
      <c r="A3114" s="532"/>
      <c r="B3114" s="532"/>
      <c r="C3114" s="22"/>
      <c r="D3114" s="532"/>
    </row>
    <row r="3115" spans="1:4" x14ac:dyDescent="0.2">
      <c r="A3115" s="532"/>
      <c r="B3115" s="532"/>
      <c r="C3115" s="22"/>
      <c r="D3115" s="532"/>
    </row>
    <row r="3116" spans="1:4" x14ac:dyDescent="0.2">
      <c r="A3116" s="532"/>
      <c r="B3116" s="532"/>
      <c r="C3116" s="22"/>
      <c r="D3116" s="532"/>
    </row>
    <row r="3117" spans="1:4" x14ac:dyDescent="0.2">
      <c r="A3117" s="532"/>
      <c r="B3117" s="532"/>
      <c r="C3117" s="22"/>
      <c r="D3117" s="532"/>
    </row>
    <row r="3118" spans="1:4" x14ac:dyDescent="0.2">
      <c r="A3118" s="532"/>
      <c r="B3118" s="532"/>
      <c r="C3118" s="22"/>
      <c r="D3118" s="532"/>
    </row>
    <row r="3119" spans="1:4" x14ac:dyDescent="0.2">
      <c r="A3119" s="532"/>
      <c r="B3119" s="532"/>
      <c r="C3119" s="22"/>
      <c r="D3119" s="532"/>
    </row>
    <row r="3120" spans="1:4" x14ac:dyDescent="0.2">
      <c r="A3120" s="532"/>
      <c r="B3120" s="532"/>
      <c r="C3120" s="22"/>
      <c r="D3120" s="532"/>
    </row>
    <row r="3121" spans="1:4" x14ac:dyDescent="0.2">
      <c r="A3121" s="532"/>
      <c r="B3121" s="532"/>
      <c r="C3121" s="22"/>
      <c r="D3121" s="532"/>
    </row>
    <row r="3122" spans="1:4" x14ac:dyDescent="0.2">
      <c r="A3122" s="532"/>
      <c r="B3122" s="532"/>
      <c r="C3122" s="22"/>
      <c r="D3122" s="532"/>
    </row>
    <row r="3123" spans="1:4" x14ac:dyDescent="0.2">
      <c r="A3123" s="532"/>
      <c r="B3123" s="532"/>
      <c r="C3123" s="22"/>
      <c r="D3123" s="532"/>
    </row>
    <row r="3124" spans="1:4" x14ac:dyDescent="0.2">
      <c r="A3124" s="532"/>
      <c r="B3124" s="532"/>
      <c r="C3124" s="22"/>
      <c r="D3124" s="532"/>
    </row>
    <row r="3125" spans="1:4" x14ac:dyDescent="0.2">
      <c r="A3125" s="532"/>
      <c r="B3125" s="532"/>
      <c r="C3125" s="22"/>
      <c r="D3125" s="532"/>
    </row>
    <row r="3126" spans="1:4" x14ac:dyDescent="0.2">
      <c r="A3126" s="532"/>
      <c r="B3126" s="532"/>
      <c r="C3126" s="22"/>
      <c r="D3126" s="532"/>
    </row>
    <row r="3127" spans="1:4" x14ac:dyDescent="0.2">
      <c r="A3127" s="532"/>
      <c r="B3127" s="532"/>
      <c r="C3127" s="22"/>
      <c r="D3127" s="532"/>
    </row>
    <row r="3128" spans="1:4" x14ac:dyDescent="0.2">
      <c r="A3128" s="532"/>
      <c r="B3128" s="532"/>
      <c r="C3128" s="22"/>
      <c r="D3128" s="532"/>
    </row>
    <row r="3129" spans="1:4" x14ac:dyDescent="0.2">
      <c r="A3129" s="532"/>
      <c r="B3129" s="532"/>
      <c r="C3129" s="22"/>
      <c r="D3129" s="532"/>
    </row>
    <row r="3130" spans="1:4" x14ac:dyDescent="0.2">
      <c r="A3130" s="532"/>
      <c r="B3130" s="532"/>
      <c r="C3130" s="22"/>
      <c r="D3130" s="532"/>
    </row>
    <row r="3131" spans="1:4" x14ac:dyDescent="0.2">
      <c r="A3131" s="532"/>
      <c r="B3131" s="532"/>
      <c r="C3131" s="22"/>
      <c r="D3131" s="532"/>
    </row>
    <row r="3132" spans="1:4" x14ac:dyDescent="0.2">
      <c r="A3132" s="532"/>
      <c r="B3132" s="532"/>
      <c r="C3132" s="22"/>
      <c r="D3132" s="532"/>
    </row>
    <row r="3133" spans="1:4" x14ac:dyDescent="0.2">
      <c r="A3133" s="532"/>
      <c r="B3133" s="532"/>
      <c r="C3133" s="22"/>
      <c r="D3133" s="532"/>
    </row>
    <row r="3134" spans="1:4" x14ac:dyDescent="0.2">
      <c r="A3134" s="532"/>
      <c r="B3134" s="532"/>
      <c r="C3134" s="22"/>
      <c r="D3134" s="532"/>
    </row>
    <row r="3135" spans="1:4" x14ac:dyDescent="0.2">
      <c r="A3135" s="532"/>
      <c r="B3135" s="532"/>
      <c r="C3135" s="22"/>
      <c r="D3135" s="532"/>
    </row>
    <row r="3136" spans="1:4" x14ac:dyDescent="0.2">
      <c r="A3136" s="532"/>
      <c r="B3136" s="532"/>
      <c r="C3136" s="22"/>
      <c r="D3136" s="532"/>
    </row>
    <row r="3137" spans="1:4" x14ac:dyDescent="0.2">
      <c r="A3137" s="532"/>
      <c r="B3137" s="532"/>
      <c r="C3137" s="22"/>
      <c r="D3137" s="532"/>
    </row>
    <row r="3138" spans="1:4" x14ac:dyDescent="0.2">
      <c r="A3138" s="532"/>
      <c r="B3138" s="532"/>
      <c r="C3138" s="22"/>
      <c r="D3138" s="532"/>
    </row>
    <row r="3139" spans="1:4" x14ac:dyDescent="0.2">
      <c r="A3139" s="532"/>
      <c r="B3139" s="532"/>
      <c r="C3139" s="22"/>
      <c r="D3139" s="532"/>
    </row>
    <row r="3140" spans="1:4" x14ac:dyDescent="0.2">
      <c r="A3140" s="532"/>
      <c r="B3140" s="532"/>
      <c r="C3140" s="22"/>
      <c r="D3140" s="532"/>
    </row>
    <row r="3141" spans="1:4" x14ac:dyDescent="0.2">
      <c r="A3141" s="532"/>
      <c r="B3141" s="532"/>
      <c r="C3141" s="22"/>
      <c r="D3141" s="532"/>
    </row>
    <row r="3142" spans="1:4" x14ac:dyDescent="0.2">
      <c r="A3142" s="532"/>
      <c r="B3142" s="532"/>
      <c r="C3142" s="22"/>
      <c r="D3142" s="532"/>
    </row>
    <row r="3143" spans="1:4" x14ac:dyDescent="0.2">
      <c r="A3143" s="532"/>
      <c r="B3143" s="532"/>
      <c r="C3143" s="22"/>
      <c r="D3143" s="532"/>
    </row>
    <row r="3144" spans="1:4" x14ac:dyDescent="0.2">
      <c r="A3144" s="532"/>
      <c r="B3144" s="532"/>
      <c r="C3144" s="22"/>
      <c r="D3144" s="532"/>
    </row>
    <row r="3145" spans="1:4" x14ac:dyDescent="0.2">
      <c r="A3145" s="532"/>
      <c r="B3145" s="532"/>
      <c r="C3145" s="22"/>
      <c r="D3145" s="532"/>
    </row>
    <row r="3146" spans="1:4" x14ac:dyDescent="0.2">
      <c r="A3146" s="532"/>
      <c r="B3146" s="532"/>
      <c r="C3146" s="22"/>
      <c r="D3146" s="532"/>
    </row>
    <row r="3147" spans="1:4" x14ac:dyDescent="0.2">
      <c r="A3147" s="532"/>
      <c r="B3147" s="532"/>
      <c r="C3147" s="22"/>
      <c r="D3147" s="532"/>
    </row>
    <row r="3148" spans="1:4" x14ac:dyDescent="0.2">
      <c r="A3148" s="532"/>
      <c r="B3148" s="532"/>
      <c r="C3148" s="22"/>
      <c r="D3148" s="532"/>
    </row>
    <row r="3149" spans="1:4" x14ac:dyDescent="0.2">
      <c r="A3149" s="532"/>
      <c r="B3149" s="532"/>
      <c r="C3149" s="22"/>
      <c r="D3149" s="532"/>
    </row>
    <row r="3150" spans="1:4" x14ac:dyDescent="0.2">
      <c r="A3150" s="532"/>
      <c r="B3150" s="532"/>
      <c r="C3150" s="22"/>
      <c r="D3150" s="532"/>
    </row>
    <row r="3151" spans="1:4" x14ac:dyDescent="0.2">
      <c r="A3151" s="532"/>
      <c r="B3151" s="532"/>
      <c r="C3151" s="22"/>
      <c r="D3151" s="532"/>
    </row>
    <row r="3152" spans="1:4" x14ac:dyDescent="0.2">
      <c r="A3152" s="532"/>
      <c r="B3152" s="532"/>
      <c r="C3152" s="22"/>
      <c r="D3152" s="532"/>
    </row>
    <row r="3153" spans="1:4" x14ac:dyDescent="0.2">
      <c r="A3153" s="532"/>
      <c r="B3153" s="532"/>
      <c r="C3153" s="22"/>
      <c r="D3153" s="532"/>
    </row>
    <row r="3154" spans="1:4" x14ac:dyDescent="0.2">
      <c r="A3154" s="532"/>
      <c r="B3154" s="532"/>
      <c r="C3154" s="22"/>
      <c r="D3154" s="532"/>
    </row>
    <row r="3155" spans="1:4" x14ac:dyDescent="0.2">
      <c r="A3155" s="532"/>
      <c r="B3155" s="532"/>
      <c r="C3155" s="22"/>
      <c r="D3155" s="532"/>
    </row>
    <row r="3156" spans="1:4" x14ac:dyDescent="0.2">
      <c r="A3156" s="532"/>
      <c r="B3156" s="532"/>
      <c r="C3156" s="22"/>
      <c r="D3156" s="532"/>
    </row>
    <row r="3157" spans="1:4" x14ac:dyDescent="0.2">
      <c r="A3157" s="532"/>
      <c r="B3157" s="532"/>
      <c r="C3157" s="22"/>
      <c r="D3157" s="532"/>
    </row>
    <row r="3158" spans="1:4" x14ac:dyDescent="0.2">
      <c r="A3158" s="532"/>
      <c r="B3158" s="532"/>
      <c r="C3158" s="22"/>
      <c r="D3158" s="532"/>
    </row>
    <row r="3159" spans="1:4" x14ac:dyDescent="0.2">
      <c r="A3159" s="532"/>
      <c r="B3159" s="532"/>
      <c r="C3159" s="22"/>
      <c r="D3159" s="532"/>
    </row>
    <row r="3160" spans="1:4" x14ac:dyDescent="0.2">
      <c r="A3160" s="532"/>
      <c r="B3160" s="532"/>
      <c r="C3160" s="22"/>
      <c r="D3160" s="532"/>
    </row>
    <row r="3161" spans="1:4" x14ac:dyDescent="0.2">
      <c r="A3161" s="532"/>
      <c r="B3161" s="532"/>
      <c r="C3161" s="22"/>
      <c r="D3161" s="532"/>
    </row>
    <row r="3162" spans="1:4" x14ac:dyDescent="0.2">
      <c r="A3162" s="532"/>
      <c r="B3162" s="532"/>
      <c r="C3162" s="22"/>
      <c r="D3162" s="532"/>
    </row>
    <row r="3163" spans="1:4" x14ac:dyDescent="0.2">
      <c r="A3163" s="532"/>
      <c r="B3163" s="532"/>
      <c r="C3163" s="22"/>
      <c r="D3163" s="532"/>
    </row>
    <row r="3164" spans="1:4" x14ac:dyDescent="0.2">
      <c r="A3164" s="532"/>
      <c r="B3164" s="532"/>
      <c r="C3164" s="22"/>
      <c r="D3164" s="532"/>
    </row>
    <row r="3165" spans="1:4" x14ac:dyDescent="0.2">
      <c r="A3165" s="532"/>
      <c r="B3165" s="532"/>
      <c r="C3165" s="22"/>
      <c r="D3165" s="532"/>
    </row>
    <row r="3166" spans="1:4" x14ac:dyDescent="0.2">
      <c r="A3166" s="532"/>
      <c r="B3166" s="532"/>
      <c r="C3166" s="22"/>
      <c r="D3166" s="532"/>
    </row>
    <row r="3167" spans="1:4" x14ac:dyDescent="0.2">
      <c r="A3167" s="532"/>
      <c r="B3167" s="532"/>
      <c r="C3167" s="22"/>
      <c r="D3167" s="532"/>
    </row>
    <row r="3168" spans="1:4" x14ac:dyDescent="0.2">
      <c r="A3168" s="532"/>
      <c r="B3168" s="532"/>
      <c r="C3168" s="22"/>
      <c r="D3168" s="532"/>
    </row>
    <row r="3169" spans="1:4" x14ac:dyDescent="0.2">
      <c r="A3169" s="532"/>
      <c r="B3169" s="532"/>
      <c r="C3169" s="22"/>
      <c r="D3169" s="532"/>
    </row>
    <row r="3170" spans="1:4" x14ac:dyDescent="0.2">
      <c r="A3170" s="532"/>
      <c r="B3170" s="532"/>
      <c r="C3170" s="22"/>
      <c r="D3170" s="532"/>
    </row>
    <row r="3171" spans="1:4" x14ac:dyDescent="0.2">
      <c r="A3171" s="532"/>
      <c r="B3171" s="532"/>
      <c r="C3171" s="22"/>
      <c r="D3171" s="532"/>
    </row>
    <row r="3172" spans="1:4" x14ac:dyDescent="0.2">
      <c r="A3172" s="532"/>
      <c r="B3172" s="532"/>
      <c r="C3172" s="22"/>
      <c r="D3172" s="532"/>
    </row>
    <row r="3173" spans="1:4" x14ac:dyDescent="0.2">
      <c r="A3173" s="532"/>
      <c r="B3173" s="532"/>
      <c r="C3173" s="22"/>
      <c r="D3173" s="532"/>
    </row>
    <row r="3174" spans="1:4" x14ac:dyDescent="0.2">
      <c r="A3174" s="532"/>
      <c r="B3174" s="532"/>
      <c r="C3174" s="22"/>
      <c r="D3174" s="532"/>
    </row>
    <row r="3175" spans="1:4" x14ac:dyDescent="0.2">
      <c r="A3175" s="532"/>
      <c r="B3175" s="532"/>
      <c r="C3175" s="22"/>
      <c r="D3175" s="532"/>
    </row>
    <row r="3176" spans="1:4" x14ac:dyDescent="0.2">
      <c r="A3176" s="532"/>
      <c r="B3176" s="532"/>
      <c r="C3176" s="22"/>
      <c r="D3176" s="532"/>
    </row>
    <row r="3177" spans="1:4" x14ac:dyDescent="0.2">
      <c r="A3177" s="532"/>
      <c r="B3177" s="532"/>
      <c r="C3177" s="22"/>
      <c r="D3177" s="532"/>
    </row>
    <row r="3178" spans="1:4" x14ac:dyDescent="0.2">
      <c r="A3178" s="532"/>
      <c r="B3178" s="532"/>
      <c r="C3178" s="22"/>
      <c r="D3178" s="532"/>
    </row>
    <row r="3179" spans="1:4" x14ac:dyDescent="0.2">
      <c r="A3179" s="532"/>
      <c r="B3179" s="532"/>
      <c r="C3179" s="22"/>
      <c r="D3179" s="532"/>
    </row>
    <row r="3180" spans="1:4" x14ac:dyDescent="0.2">
      <c r="A3180" s="532"/>
      <c r="B3180" s="532"/>
      <c r="C3180" s="22"/>
      <c r="D3180" s="532"/>
    </row>
    <row r="3181" spans="1:4" x14ac:dyDescent="0.2">
      <c r="A3181" s="532"/>
      <c r="B3181" s="532"/>
      <c r="C3181" s="22"/>
      <c r="D3181" s="532"/>
    </row>
    <row r="3182" spans="1:4" x14ac:dyDescent="0.2">
      <c r="A3182" s="532"/>
      <c r="B3182" s="532"/>
      <c r="C3182" s="22"/>
      <c r="D3182" s="532"/>
    </row>
    <row r="3183" spans="1:4" x14ac:dyDescent="0.2">
      <c r="A3183" s="532"/>
      <c r="B3183" s="532"/>
      <c r="C3183" s="22"/>
      <c r="D3183" s="532"/>
    </row>
    <row r="3184" spans="1:4" x14ac:dyDescent="0.2">
      <c r="A3184" s="532"/>
      <c r="B3184" s="532"/>
      <c r="C3184" s="22"/>
      <c r="D3184" s="532"/>
    </row>
    <row r="3185" spans="1:4" x14ac:dyDescent="0.2">
      <c r="A3185" s="532"/>
      <c r="B3185" s="532"/>
      <c r="C3185" s="22"/>
      <c r="D3185" s="532"/>
    </row>
    <row r="3186" spans="1:4" x14ac:dyDescent="0.2">
      <c r="A3186" s="532"/>
      <c r="B3186" s="532"/>
      <c r="C3186" s="22"/>
      <c r="D3186" s="532"/>
    </row>
    <row r="3187" spans="1:4" x14ac:dyDescent="0.2">
      <c r="A3187" s="532"/>
      <c r="B3187" s="532"/>
      <c r="C3187" s="22"/>
      <c r="D3187" s="532"/>
    </row>
    <row r="3188" spans="1:4" x14ac:dyDescent="0.2">
      <c r="A3188" s="532"/>
      <c r="B3188" s="532"/>
      <c r="C3188" s="22"/>
      <c r="D3188" s="532"/>
    </row>
    <row r="3189" spans="1:4" x14ac:dyDescent="0.2">
      <c r="A3189" s="532"/>
      <c r="B3189" s="532"/>
      <c r="C3189" s="22"/>
      <c r="D3189" s="532"/>
    </row>
    <row r="3190" spans="1:4" x14ac:dyDescent="0.2">
      <c r="A3190" s="532"/>
      <c r="B3190" s="532"/>
      <c r="C3190" s="22"/>
      <c r="D3190" s="532"/>
    </row>
    <row r="3191" spans="1:4" x14ac:dyDescent="0.2">
      <c r="A3191" s="532"/>
      <c r="B3191" s="532"/>
      <c r="C3191" s="22"/>
      <c r="D3191" s="532"/>
    </row>
    <row r="3192" spans="1:4" x14ac:dyDescent="0.2">
      <c r="A3192" s="532"/>
      <c r="B3192" s="532"/>
      <c r="C3192" s="22"/>
      <c r="D3192" s="532"/>
    </row>
    <row r="3193" spans="1:4" x14ac:dyDescent="0.2">
      <c r="A3193" s="532"/>
      <c r="B3193" s="532"/>
      <c r="C3193" s="22"/>
      <c r="D3193" s="532"/>
    </row>
    <row r="3194" spans="1:4" x14ac:dyDescent="0.2">
      <c r="A3194" s="532"/>
      <c r="B3194" s="532"/>
      <c r="C3194" s="22"/>
      <c r="D3194" s="532"/>
    </row>
    <row r="3195" spans="1:4" x14ac:dyDescent="0.2">
      <c r="A3195" s="532"/>
      <c r="B3195" s="532"/>
      <c r="C3195" s="22"/>
      <c r="D3195" s="532"/>
    </row>
    <row r="3196" spans="1:4" x14ac:dyDescent="0.2">
      <c r="A3196" s="532"/>
      <c r="B3196" s="532"/>
      <c r="C3196" s="22"/>
      <c r="D3196" s="532"/>
    </row>
    <row r="3197" spans="1:4" x14ac:dyDescent="0.2">
      <c r="A3197" s="532"/>
      <c r="B3197" s="532"/>
      <c r="C3197" s="22"/>
      <c r="D3197" s="532"/>
    </row>
    <row r="3198" spans="1:4" x14ac:dyDescent="0.2">
      <c r="A3198" s="532"/>
      <c r="B3198" s="532"/>
      <c r="C3198" s="22"/>
      <c r="D3198" s="532"/>
    </row>
    <row r="3199" spans="1:4" x14ac:dyDescent="0.2">
      <c r="A3199" s="532"/>
      <c r="B3199" s="532"/>
      <c r="C3199" s="22"/>
      <c r="D3199" s="532"/>
    </row>
    <row r="3200" spans="1:4" x14ac:dyDescent="0.2">
      <c r="A3200" s="532"/>
      <c r="B3200" s="532"/>
      <c r="C3200" s="22"/>
      <c r="D3200" s="532"/>
    </row>
    <row r="3201" spans="1:4" x14ac:dyDescent="0.2">
      <c r="A3201" s="532"/>
      <c r="B3201" s="532"/>
      <c r="C3201" s="22"/>
      <c r="D3201" s="532"/>
    </row>
    <row r="3202" spans="1:4" x14ac:dyDescent="0.2">
      <c r="A3202" s="532"/>
      <c r="B3202" s="532"/>
      <c r="C3202" s="22"/>
      <c r="D3202" s="532"/>
    </row>
    <row r="3203" spans="1:4" x14ac:dyDescent="0.2">
      <c r="A3203" s="532"/>
      <c r="B3203" s="532"/>
      <c r="C3203" s="22"/>
      <c r="D3203" s="532"/>
    </row>
    <row r="3204" spans="1:4" x14ac:dyDescent="0.2">
      <c r="A3204" s="532"/>
      <c r="B3204" s="532"/>
      <c r="C3204" s="22"/>
      <c r="D3204" s="532"/>
    </row>
    <row r="3205" spans="1:4" x14ac:dyDescent="0.2">
      <c r="A3205" s="532"/>
      <c r="B3205" s="532"/>
      <c r="C3205" s="22"/>
      <c r="D3205" s="532"/>
    </row>
    <row r="3206" spans="1:4" x14ac:dyDescent="0.2">
      <c r="A3206" s="532"/>
      <c r="B3206" s="532"/>
      <c r="C3206" s="22"/>
      <c r="D3206" s="532"/>
    </row>
    <row r="3207" spans="1:4" x14ac:dyDescent="0.2">
      <c r="A3207" s="532"/>
      <c r="B3207" s="532"/>
      <c r="C3207" s="22"/>
      <c r="D3207" s="532"/>
    </row>
    <row r="3208" spans="1:4" x14ac:dyDescent="0.2">
      <c r="A3208" s="532"/>
      <c r="B3208" s="532"/>
      <c r="C3208" s="22"/>
      <c r="D3208" s="532"/>
    </row>
    <row r="3209" spans="1:4" x14ac:dyDescent="0.2">
      <c r="A3209" s="532"/>
      <c r="B3209" s="532"/>
      <c r="C3209" s="22"/>
      <c r="D3209" s="532"/>
    </row>
    <row r="3210" spans="1:4" x14ac:dyDescent="0.2">
      <c r="A3210" s="532"/>
      <c r="B3210" s="532"/>
      <c r="C3210" s="22"/>
      <c r="D3210" s="532"/>
    </row>
    <row r="3211" spans="1:4" x14ac:dyDescent="0.2">
      <c r="A3211" s="532"/>
      <c r="B3211" s="532"/>
      <c r="C3211" s="22"/>
      <c r="D3211" s="532"/>
    </row>
    <row r="3212" spans="1:4" x14ac:dyDescent="0.2">
      <c r="A3212" s="532"/>
      <c r="B3212" s="532"/>
      <c r="C3212" s="22"/>
      <c r="D3212" s="532"/>
    </row>
    <row r="3213" spans="1:4" x14ac:dyDescent="0.2">
      <c r="A3213" s="532"/>
      <c r="B3213" s="532"/>
      <c r="C3213" s="22"/>
      <c r="D3213" s="532"/>
    </row>
    <row r="3214" spans="1:4" x14ac:dyDescent="0.2">
      <c r="A3214" s="532"/>
      <c r="B3214" s="532"/>
      <c r="C3214" s="22"/>
      <c r="D3214" s="532"/>
    </row>
    <row r="3215" spans="1:4" x14ac:dyDescent="0.2">
      <c r="A3215" s="532"/>
      <c r="B3215" s="532"/>
      <c r="C3215" s="22"/>
      <c r="D3215" s="532"/>
    </row>
    <row r="3216" spans="1:4" x14ac:dyDescent="0.2">
      <c r="A3216" s="532"/>
      <c r="B3216" s="532"/>
      <c r="C3216" s="22"/>
      <c r="D3216" s="532"/>
    </row>
    <row r="3217" spans="1:4" x14ac:dyDescent="0.2">
      <c r="A3217" s="532"/>
      <c r="B3217" s="532"/>
      <c r="C3217" s="22"/>
      <c r="D3217" s="532"/>
    </row>
    <row r="3218" spans="1:4" x14ac:dyDescent="0.2">
      <c r="A3218" s="532"/>
      <c r="B3218" s="532"/>
      <c r="C3218" s="22"/>
      <c r="D3218" s="532"/>
    </row>
    <row r="3219" spans="1:4" x14ac:dyDescent="0.2">
      <c r="A3219" s="532"/>
      <c r="B3219" s="532"/>
      <c r="C3219" s="22"/>
      <c r="D3219" s="532"/>
    </row>
    <row r="3220" spans="1:4" x14ac:dyDescent="0.2">
      <c r="A3220" s="532"/>
      <c r="B3220" s="532"/>
      <c r="C3220" s="22"/>
      <c r="D3220" s="532"/>
    </row>
    <row r="3221" spans="1:4" x14ac:dyDescent="0.2">
      <c r="A3221" s="532"/>
      <c r="B3221" s="532"/>
      <c r="C3221" s="22"/>
      <c r="D3221" s="532"/>
    </row>
    <row r="3222" spans="1:4" x14ac:dyDescent="0.2">
      <c r="A3222" s="532"/>
      <c r="B3222" s="532"/>
      <c r="C3222" s="22"/>
      <c r="D3222" s="532"/>
    </row>
    <row r="3223" spans="1:4" x14ac:dyDescent="0.2">
      <c r="A3223" s="532"/>
      <c r="B3223" s="532"/>
      <c r="C3223" s="22"/>
      <c r="D3223" s="532"/>
    </row>
    <row r="3224" spans="1:4" x14ac:dyDescent="0.2">
      <c r="A3224" s="532"/>
      <c r="B3224" s="532"/>
      <c r="C3224" s="22"/>
      <c r="D3224" s="532"/>
    </row>
    <row r="3225" spans="1:4" x14ac:dyDescent="0.2">
      <c r="A3225" s="532"/>
      <c r="B3225" s="532"/>
      <c r="C3225" s="22"/>
      <c r="D3225" s="532"/>
    </row>
    <row r="3226" spans="1:4" x14ac:dyDescent="0.2">
      <c r="A3226" s="532"/>
      <c r="B3226" s="532"/>
      <c r="C3226" s="22"/>
      <c r="D3226" s="532"/>
    </row>
    <row r="3227" spans="1:4" x14ac:dyDescent="0.2">
      <c r="A3227" s="532"/>
      <c r="B3227" s="532"/>
      <c r="C3227" s="22"/>
      <c r="D3227" s="532"/>
    </row>
    <row r="3228" spans="1:4" x14ac:dyDescent="0.2">
      <c r="A3228" s="532"/>
      <c r="B3228" s="532"/>
      <c r="C3228" s="22"/>
      <c r="D3228" s="532"/>
    </row>
    <row r="3229" spans="1:4" x14ac:dyDescent="0.2">
      <c r="A3229" s="532"/>
      <c r="B3229" s="532"/>
      <c r="C3229" s="22"/>
      <c r="D3229" s="532"/>
    </row>
    <row r="3230" spans="1:4" x14ac:dyDescent="0.2">
      <c r="A3230" s="532"/>
      <c r="B3230" s="532"/>
      <c r="C3230" s="22"/>
      <c r="D3230" s="532"/>
    </row>
    <row r="3231" spans="1:4" x14ac:dyDescent="0.2">
      <c r="A3231" s="532"/>
      <c r="B3231" s="532"/>
      <c r="C3231" s="22"/>
      <c r="D3231" s="532"/>
    </row>
    <row r="3232" spans="1:4" x14ac:dyDescent="0.2">
      <c r="A3232" s="532"/>
      <c r="B3232" s="532"/>
      <c r="C3232" s="22"/>
      <c r="D3232" s="532"/>
    </row>
    <row r="3233" spans="1:4" x14ac:dyDescent="0.2">
      <c r="A3233" s="532"/>
      <c r="B3233" s="532"/>
      <c r="C3233" s="22"/>
      <c r="D3233" s="532"/>
    </row>
    <row r="3234" spans="1:4" x14ac:dyDescent="0.2">
      <c r="A3234" s="532"/>
      <c r="B3234" s="532"/>
      <c r="C3234" s="22"/>
      <c r="D3234" s="532"/>
    </row>
    <row r="3235" spans="1:4" x14ac:dyDescent="0.2">
      <c r="A3235" s="532"/>
      <c r="B3235" s="532"/>
      <c r="C3235" s="22"/>
      <c r="D3235" s="532"/>
    </row>
    <row r="3236" spans="1:4" x14ac:dyDescent="0.2">
      <c r="A3236" s="532"/>
      <c r="B3236" s="532"/>
      <c r="C3236" s="22"/>
      <c r="D3236" s="532"/>
    </row>
    <row r="3237" spans="1:4" x14ac:dyDescent="0.2">
      <c r="A3237" s="532"/>
      <c r="B3237" s="532"/>
      <c r="C3237" s="22"/>
      <c r="D3237" s="532"/>
    </row>
    <row r="3238" spans="1:4" x14ac:dyDescent="0.2">
      <c r="A3238" s="532"/>
      <c r="B3238" s="532"/>
      <c r="C3238" s="22"/>
      <c r="D3238" s="532"/>
    </row>
    <row r="3239" spans="1:4" x14ac:dyDescent="0.2">
      <c r="A3239" s="532"/>
      <c r="B3239" s="532"/>
      <c r="C3239" s="22"/>
      <c r="D3239" s="532"/>
    </row>
    <row r="3240" spans="1:4" x14ac:dyDescent="0.2">
      <c r="A3240" s="532"/>
      <c r="B3240" s="532"/>
      <c r="C3240" s="22"/>
      <c r="D3240" s="532"/>
    </row>
    <row r="3241" spans="1:4" x14ac:dyDescent="0.2">
      <c r="A3241" s="532"/>
      <c r="B3241" s="532"/>
      <c r="C3241" s="22"/>
      <c r="D3241" s="532"/>
    </row>
    <row r="3242" spans="1:4" x14ac:dyDescent="0.2">
      <c r="A3242" s="532"/>
      <c r="B3242" s="532"/>
      <c r="C3242" s="22"/>
      <c r="D3242" s="532"/>
    </row>
    <row r="3243" spans="1:4" x14ac:dyDescent="0.2">
      <c r="A3243" s="532"/>
      <c r="B3243" s="532"/>
      <c r="C3243" s="22"/>
      <c r="D3243" s="532"/>
    </row>
    <row r="3244" spans="1:4" x14ac:dyDescent="0.2">
      <c r="A3244" s="532"/>
      <c r="B3244" s="532"/>
      <c r="C3244" s="22"/>
      <c r="D3244" s="532"/>
    </row>
    <row r="3245" spans="1:4" x14ac:dyDescent="0.2">
      <c r="A3245" s="532"/>
      <c r="B3245" s="532"/>
      <c r="C3245" s="22"/>
      <c r="D3245" s="532"/>
    </row>
    <row r="3246" spans="1:4" x14ac:dyDescent="0.2">
      <c r="A3246" s="532"/>
      <c r="B3246" s="532"/>
      <c r="C3246" s="22"/>
      <c r="D3246" s="532"/>
    </row>
    <row r="3247" spans="1:4" x14ac:dyDescent="0.2">
      <c r="A3247" s="532"/>
      <c r="B3247" s="532"/>
      <c r="C3247" s="22"/>
      <c r="D3247" s="532"/>
    </row>
    <row r="3248" spans="1:4" x14ac:dyDescent="0.2">
      <c r="A3248" s="532"/>
      <c r="B3248" s="532"/>
      <c r="C3248" s="22"/>
      <c r="D3248" s="532"/>
    </row>
    <row r="3249" spans="1:4" x14ac:dyDescent="0.2">
      <c r="A3249" s="532"/>
      <c r="B3249" s="532"/>
      <c r="C3249" s="22"/>
      <c r="D3249" s="532"/>
    </row>
    <row r="3250" spans="1:4" x14ac:dyDescent="0.2">
      <c r="A3250" s="532"/>
      <c r="B3250" s="532"/>
      <c r="C3250" s="22"/>
      <c r="D3250" s="532"/>
    </row>
    <row r="3251" spans="1:4" x14ac:dyDescent="0.2">
      <c r="A3251" s="532"/>
      <c r="B3251" s="532"/>
      <c r="C3251" s="22"/>
      <c r="D3251" s="532"/>
    </row>
    <row r="3252" spans="1:4" x14ac:dyDescent="0.2">
      <c r="A3252" s="532"/>
      <c r="B3252" s="532"/>
      <c r="C3252" s="22"/>
      <c r="D3252" s="532"/>
    </row>
    <row r="3253" spans="1:4" x14ac:dyDescent="0.2">
      <c r="A3253" s="532"/>
      <c r="B3253" s="532"/>
      <c r="C3253" s="22"/>
      <c r="D3253" s="532"/>
    </row>
    <row r="3254" spans="1:4" x14ac:dyDescent="0.2">
      <c r="A3254" s="532"/>
      <c r="B3254" s="532"/>
      <c r="C3254" s="22"/>
      <c r="D3254" s="532"/>
    </row>
    <row r="3255" spans="1:4" x14ac:dyDescent="0.2">
      <c r="A3255" s="532"/>
      <c r="B3255" s="532"/>
      <c r="C3255" s="22"/>
      <c r="D3255" s="532"/>
    </row>
    <row r="3256" spans="1:4" x14ac:dyDescent="0.2">
      <c r="A3256" s="532"/>
      <c r="B3256" s="532"/>
      <c r="C3256" s="22"/>
      <c r="D3256" s="532"/>
    </row>
    <row r="3257" spans="1:4" x14ac:dyDescent="0.2">
      <c r="A3257" s="532"/>
      <c r="B3257" s="532"/>
      <c r="C3257" s="22"/>
      <c r="D3257" s="532"/>
    </row>
    <row r="3258" spans="1:4" x14ac:dyDescent="0.2">
      <c r="A3258" s="532"/>
      <c r="B3258" s="532"/>
      <c r="C3258" s="22"/>
      <c r="D3258" s="532"/>
    </row>
    <row r="3259" spans="1:4" x14ac:dyDescent="0.2">
      <c r="A3259" s="532"/>
      <c r="B3259" s="532"/>
      <c r="C3259" s="22"/>
      <c r="D3259" s="532"/>
    </row>
    <row r="3260" spans="1:4" x14ac:dyDescent="0.2">
      <c r="A3260" s="532"/>
      <c r="B3260" s="532"/>
      <c r="C3260" s="22"/>
      <c r="D3260" s="532"/>
    </row>
    <row r="3261" spans="1:4" x14ac:dyDescent="0.2">
      <c r="A3261" s="532"/>
      <c r="B3261" s="532"/>
      <c r="C3261" s="22"/>
      <c r="D3261" s="532"/>
    </row>
    <row r="3262" spans="1:4" x14ac:dyDescent="0.2">
      <c r="A3262" s="532"/>
      <c r="B3262" s="532"/>
      <c r="C3262" s="22"/>
      <c r="D3262" s="532"/>
    </row>
    <row r="3263" spans="1:4" x14ac:dyDescent="0.2">
      <c r="A3263" s="532"/>
      <c r="B3263" s="532"/>
      <c r="C3263" s="22"/>
      <c r="D3263" s="532"/>
    </row>
    <row r="3264" spans="1:4" x14ac:dyDescent="0.2">
      <c r="A3264" s="532"/>
      <c r="B3264" s="532"/>
      <c r="C3264" s="22"/>
      <c r="D3264" s="532"/>
    </row>
    <row r="3265" spans="1:4" x14ac:dyDescent="0.2">
      <c r="A3265" s="532"/>
      <c r="B3265" s="532"/>
      <c r="C3265" s="22"/>
      <c r="D3265" s="532"/>
    </row>
    <row r="3266" spans="1:4" x14ac:dyDescent="0.2">
      <c r="A3266" s="532"/>
      <c r="B3266" s="532"/>
      <c r="C3266" s="22"/>
      <c r="D3266" s="532"/>
    </row>
    <row r="3267" spans="1:4" x14ac:dyDescent="0.2">
      <c r="A3267" s="532"/>
      <c r="B3267" s="532"/>
      <c r="C3267" s="22"/>
      <c r="D3267" s="532"/>
    </row>
    <row r="3268" spans="1:4" x14ac:dyDescent="0.2">
      <c r="A3268" s="532"/>
      <c r="B3268" s="532"/>
      <c r="C3268" s="22"/>
      <c r="D3268" s="532"/>
    </row>
    <row r="3269" spans="1:4" x14ac:dyDescent="0.2">
      <c r="A3269" s="532"/>
      <c r="B3269" s="532"/>
      <c r="C3269" s="22"/>
      <c r="D3269" s="532"/>
    </row>
    <row r="3270" spans="1:4" x14ac:dyDescent="0.2">
      <c r="A3270" s="532"/>
      <c r="B3270" s="532"/>
      <c r="C3270" s="22"/>
      <c r="D3270" s="532"/>
    </row>
    <row r="3271" spans="1:4" x14ac:dyDescent="0.2">
      <c r="A3271" s="532"/>
      <c r="B3271" s="532"/>
      <c r="C3271" s="22"/>
      <c r="D3271" s="532"/>
    </row>
    <row r="3272" spans="1:4" x14ac:dyDescent="0.2">
      <c r="A3272" s="532"/>
      <c r="B3272" s="532"/>
      <c r="C3272" s="22"/>
      <c r="D3272" s="532"/>
    </row>
    <row r="3273" spans="1:4" x14ac:dyDescent="0.2">
      <c r="A3273" s="532"/>
      <c r="B3273" s="532"/>
      <c r="C3273" s="22"/>
      <c r="D3273" s="532"/>
    </row>
    <row r="3274" spans="1:4" x14ac:dyDescent="0.2">
      <c r="A3274" s="532"/>
      <c r="B3274" s="532"/>
      <c r="C3274" s="22"/>
      <c r="D3274" s="532"/>
    </row>
    <row r="3275" spans="1:4" x14ac:dyDescent="0.2">
      <c r="A3275" s="532"/>
      <c r="B3275" s="532"/>
      <c r="C3275" s="22"/>
      <c r="D3275" s="532"/>
    </row>
    <row r="3276" spans="1:4" x14ac:dyDescent="0.2">
      <c r="A3276" s="532"/>
      <c r="B3276" s="532"/>
      <c r="C3276" s="22"/>
      <c r="D3276" s="532"/>
    </row>
    <row r="3277" spans="1:4" x14ac:dyDescent="0.2">
      <c r="A3277" s="532"/>
      <c r="B3277" s="532"/>
      <c r="C3277" s="22"/>
      <c r="D3277" s="532"/>
    </row>
    <row r="3278" spans="1:4" x14ac:dyDescent="0.2">
      <c r="A3278" s="532"/>
      <c r="B3278" s="532"/>
      <c r="C3278" s="22"/>
      <c r="D3278" s="532"/>
    </row>
    <row r="3279" spans="1:4" x14ac:dyDescent="0.2">
      <c r="A3279" s="532"/>
      <c r="B3279" s="532"/>
      <c r="C3279" s="22"/>
      <c r="D3279" s="532"/>
    </row>
    <row r="3280" spans="1:4" x14ac:dyDescent="0.2">
      <c r="A3280" s="532"/>
      <c r="B3280" s="532"/>
      <c r="C3280" s="22"/>
      <c r="D3280" s="532"/>
    </row>
    <row r="3281" spans="1:4" x14ac:dyDescent="0.2">
      <c r="A3281" s="532"/>
      <c r="B3281" s="532"/>
      <c r="C3281" s="22"/>
      <c r="D3281" s="532"/>
    </row>
    <row r="3282" spans="1:4" x14ac:dyDescent="0.2">
      <c r="A3282" s="532"/>
      <c r="B3282" s="532"/>
      <c r="C3282" s="22"/>
      <c r="D3282" s="532"/>
    </row>
    <row r="3283" spans="1:4" x14ac:dyDescent="0.2">
      <c r="A3283" s="532"/>
      <c r="B3283" s="532"/>
      <c r="C3283" s="22"/>
      <c r="D3283" s="532"/>
    </row>
    <row r="3284" spans="1:4" x14ac:dyDescent="0.2">
      <c r="A3284" s="532"/>
      <c r="B3284" s="532"/>
      <c r="C3284" s="22"/>
      <c r="D3284" s="532"/>
    </row>
    <row r="3285" spans="1:4" x14ac:dyDescent="0.2">
      <c r="A3285" s="532"/>
      <c r="B3285" s="532"/>
      <c r="C3285" s="22"/>
      <c r="D3285" s="532"/>
    </row>
    <row r="3286" spans="1:4" x14ac:dyDescent="0.2">
      <c r="A3286" s="532"/>
      <c r="B3286" s="532"/>
      <c r="C3286" s="22"/>
      <c r="D3286" s="532"/>
    </row>
    <row r="3287" spans="1:4" x14ac:dyDescent="0.2">
      <c r="A3287" s="532"/>
      <c r="B3287" s="532"/>
      <c r="C3287" s="22"/>
      <c r="D3287" s="532"/>
    </row>
    <row r="3288" spans="1:4" x14ac:dyDescent="0.2">
      <c r="A3288" s="532"/>
      <c r="B3288" s="532"/>
      <c r="C3288" s="22"/>
      <c r="D3288" s="532"/>
    </row>
    <row r="3289" spans="1:4" x14ac:dyDescent="0.2">
      <c r="A3289" s="532"/>
      <c r="B3289" s="532"/>
      <c r="C3289" s="22"/>
      <c r="D3289" s="532"/>
    </row>
    <row r="3290" spans="1:4" x14ac:dyDescent="0.2">
      <c r="A3290" s="532"/>
      <c r="B3290" s="532"/>
      <c r="C3290" s="22"/>
      <c r="D3290" s="532"/>
    </row>
    <row r="3291" spans="1:4" x14ac:dyDescent="0.2">
      <c r="A3291" s="532"/>
      <c r="B3291" s="532"/>
      <c r="C3291" s="22"/>
      <c r="D3291" s="532"/>
    </row>
    <row r="3292" spans="1:4" x14ac:dyDescent="0.2">
      <c r="A3292" s="532"/>
      <c r="B3292" s="532"/>
      <c r="C3292" s="22"/>
      <c r="D3292" s="532"/>
    </row>
    <row r="3293" spans="1:4" x14ac:dyDescent="0.2">
      <c r="A3293" s="532"/>
      <c r="B3293" s="532"/>
      <c r="C3293" s="22"/>
      <c r="D3293" s="532"/>
    </row>
    <row r="3294" spans="1:4" x14ac:dyDescent="0.2">
      <c r="A3294" s="532"/>
      <c r="B3294" s="532"/>
      <c r="C3294" s="22"/>
      <c r="D3294" s="532"/>
    </row>
    <row r="3295" spans="1:4" x14ac:dyDescent="0.2">
      <c r="A3295" s="532"/>
      <c r="B3295" s="532"/>
      <c r="C3295" s="22"/>
      <c r="D3295" s="532"/>
    </row>
    <row r="3296" spans="1:4" x14ac:dyDescent="0.2">
      <c r="A3296" s="532"/>
      <c r="B3296" s="532"/>
      <c r="C3296" s="22"/>
      <c r="D3296" s="532"/>
    </row>
    <row r="3297" spans="1:4" x14ac:dyDescent="0.2">
      <c r="A3297" s="532"/>
      <c r="B3297" s="532"/>
      <c r="C3297" s="22"/>
      <c r="D3297" s="532"/>
    </row>
    <row r="3298" spans="1:4" x14ac:dyDescent="0.2">
      <c r="A3298" s="532"/>
      <c r="B3298" s="532"/>
      <c r="C3298" s="22"/>
      <c r="D3298" s="532"/>
    </row>
    <row r="3299" spans="1:4" x14ac:dyDescent="0.2">
      <c r="A3299" s="532"/>
      <c r="B3299" s="532"/>
      <c r="C3299" s="22"/>
      <c r="D3299" s="532"/>
    </row>
    <row r="3300" spans="1:4" x14ac:dyDescent="0.2">
      <c r="A3300" s="532"/>
      <c r="B3300" s="532"/>
      <c r="C3300" s="22"/>
      <c r="D3300" s="532"/>
    </row>
    <row r="3301" spans="1:4" x14ac:dyDescent="0.2">
      <c r="A3301" s="532"/>
      <c r="B3301" s="532"/>
      <c r="C3301" s="22"/>
      <c r="D3301" s="532"/>
    </row>
    <row r="3302" spans="1:4" x14ac:dyDescent="0.2">
      <c r="A3302" s="532"/>
      <c r="B3302" s="532"/>
      <c r="C3302" s="22"/>
      <c r="D3302" s="532"/>
    </row>
    <row r="3303" spans="1:4" x14ac:dyDescent="0.2">
      <c r="A3303" s="532"/>
      <c r="B3303" s="532"/>
      <c r="C3303" s="22"/>
      <c r="D3303" s="532"/>
    </row>
    <row r="3304" spans="1:4" x14ac:dyDescent="0.2">
      <c r="A3304" s="532"/>
      <c r="B3304" s="532"/>
      <c r="C3304" s="22"/>
      <c r="D3304" s="532"/>
    </row>
    <row r="3305" spans="1:4" x14ac:dyDescent="0.2">
      <c r="A3305" s="532"/>
      <c r="B3305" s="532"/>
      <c r="C3305" s="22"/>
      <c r="D3305" s="532"/>
    </row>
    <row r="3306" spans="1:4" x14ac:dyDescent="0.2">
      <c r="A3306" s="532"/>
      <c r="B3306" s="532"/>
      <c r="C3306" s="22"/>
      <c r="D3306" s="532"/>
    </row>
    <row r="3307" spans="1:4" x14ac:dyDescent="0.2">
      <c r="A3307" s="532"/>
      <c r="B3307" s="532"/>
      <c r="C3307" s="22"/>
      <c r="D3307" s="532"/>
    </row>
    <row r="3308" spans="1:4" x14ac:dyDescent="0.2">
      <c r="A3308" s="532"/>
      <c r="B3308" s="532"/>
      <c r="C3308" s="22"/>
      <c r="D3308" s="532"/>
    </row>
    <row r="3309" spans="1:4" x14ac:dyDescent="0.2">
      <c r="A3309" s="532"/>
      <c r="B3309" s="532"/>
      <c r="C3309" s="22"/>
      <c r="D3309" s="532"/>
    </row>
    <row r="3310" spans="1:4" x14ac:dyDescent="0.2">
      <c r="A3310" s="532"/>
      <c r="B3310" s="532"/>
      <c r="C3310" s="22"/>
      <c r="D3310" s="532"/>
    </row>
    <row r="3311" spans="1:4" x14ac:dyDescent="0.2">
      <c r="A3311" s="532"/>
      <c r="B3311" s="532"/>
      <c r="C3311" s="22"/>
      <c r="D3311" s="532"/>
    </row>
    <row r="3312" spans="1:4" x14ac:dyDescent="0.2">
      <c r="A3312" s="532"/>
      <c r="B3312" s="532"/>
      <c r="C3312" s="22"/>
      <c r="D3312" s="532"/>
    </row>
    <row r="3313" spans="1:4" x14ac:dyDescent="0.2">
      <c r="A3313" s="532"/>
      <c r="B3313" s="532"/>
      <c r="C3313" s="22"/>
      <c r="D3313" s="532"/>
    </row>
    <row r="3314" spans="1:4" x14ac:dyDescent="0.2">
      <c r="A3314" s="532"/>
      <c r="B3314" s="532"/>
      <c r="C3314" s="22"/>
      <c r="D3314" s="532"/>
    </row>
    <row r="3315" spans="1:4" x14ac:dyDescent="0.2">
      <c r="A3315" s="532"/>
      <c r="B3315" s="532"/>
      <c r="C3315" s="22"/>
      <c r="D3315" s="532"/>
    </row>
    <row r="3316" spans="1:4" x14ac:dyDescent="0.2">
      <c r="A3316" s="532"/>
      <c r="B3316" s="532"/>
      <c r="C3316" s="22"/>
      <c r="D3316" s="532"/>
    </row>
    <row r="3317" spans="1:4" x14ac:dyDescent="0.2">
      <c r="A3317" s="532"/>
      <c r="B3317" s="532"/>
      <c r="C3317" s="22"/>
      <c r="D3317" s="532"/>
    </row>
    <row r="3318" spans="1:4" x14ac:dyDescent="0.2">
      <c r="A3318" s="532"/>
      <c r="B3318" s="532"/>
      <c r="C3318" s="22"/>
      <c r="D3318" s="532"/>
    </row>
    <row r="3319" spans="1:4" x14ac:dyDescent="0.2">
      <c r="A3319" s="532"/>
      <c r="B3319" s="532"/>
      <c r="C3319" s="22"/>
      <c r="D3319" s="532"/>
    </row>
    <row r="3320" spans="1:4" x14ac:dyDescent="0.2">
      <c r="A3320" s="532"/>
      <c r="B3320" s="532"/>
      <c r="C3320" s="22"/>
      <c r="D3320" s="532"/>
    </row>
    <row r="3321" spans="1:4" x14ac:dyDescent="0.2">
      <c r="A3321" s="532"/>
      <c r="B3321" s="532"/>
      <c r="C3321" s="22"/>
      <c r="D3321" s="532"/>
    </row>
    <row r="3322" spans="1:4" x14ac:dyDescent="0.2">
      <c r="A3322" s="532"/>
      <c r="B3322" s="532"/>
      <c r="C3322" s="22"/>
      <c r="D3322" s="532"/>
    </row>
    <row r="3323" spans="1:4" x14ac:dyDescent="0.2">
      <c r="A3323" s="532"/>
      <c r="B3323" s="532"/>
      <c r="C3323" s="22"/>
      <c r="D3323" s="532"/>
    </row>
    <row r="3324" spans="1:4" x14ac:dyDescent="0.2">
      <c r="A3324" s="532"/>
      <c r="B3324" s="532"/>
      <c r="C3324" s="22"/>
      <c r="D3324" s="532"/>
    </row>
    <row r="3325" spans="1:4" x14ac:dyDescent="0.2">
      <c r="A3325" s="532"/>
      <c r="B3325" s="532"/>
      <c r="C3325" s="22"/>
      <c r="D3325" s="532"/>
    </row>
    <row r="3326" spans="1:4" x14ac:dyDescent="0.2">
      <c r="A3326" s="532"/>
      <c r="B3326" s="532"/>
      <c r="C3326" s="22"/>
      <c r="D3326" s="532"/>
    </row>
    <row r="3327" spans="1:4" x14ac:dyDescent="0.2">
      <c r="A3327" s="532"/>
      <c r="B3327" s="532"/>
      <c r="C3327" s="22"/>
      <c r="D3327" s="532"/>
    </row>
    <row r="3328" spans="1:4" x14ac:dyDescent="0.2">
      <c r="A3328" s="532"/>
      <c r="B3328" s="532"/>
      <c r="C3328" s="22"/>
      <c r="D3328" s="532"/>
    </row>
    <row r="3329" spans="1:4" x14ac:dyDescent="0.2">
      <c r="A3329" s="532"/>
      <c r="B3329" s="532"/>
      <c r="C3329" s="22"/>
      <c r="D3329" s="532"/>
    </row>
    <row r="3330" spans="1:4" x14ac:dyDescent="0.2">
      <c r="A3330" s="532"/>
      <c r="B3330" s="532"/>
      <c r="C3330" s="22"/>
      <c r="D3330" s="532"/>
    </row>
    <row r="3331" spans="1:4" x14ac:dyDescent="0.2">
      <c r="A3331" s="532"/>
      <c r="B3331" s="532"/>
      <c r="C3331" s="22"/>
      <c r="D3331" s="532"/>
    </row>
    <row r="3332" spans="1:4" x14ac:dyDescent="0.2">
      <c r="A3332" s="532"/>
      <c r="B3332" s="532"/>
      <c r="C3332" s="22"/>
      <c r="D3332" s="532"/>
    </row>
    <row r="3333" spans="1:4" x14ac:dyDescent="0.2">
      <c r="A3333" s="532"/>
      <c r="B3333" s="532"/>
      <c r="C3333" s="22"/>
      <c r="D3333" s="532"/>
    </row>
    <row r="3334" spans="1:4" x14ac:dyDescent="0.2">
      <c r="A3334" s="532"/>
      <c r="B3334" s="532"/>
      <c r="C3334" s="22"/>
      <c r="D3334" s="532"/>
    </row>
    <row r="3335" spans="1:4" x14ac:dyDescent="0.2">
      <c r="A3335" s="532"/>
      <c r="B3335" s="532"/>
      <c r="C3335" s="22"/>
      <c r="D3335" s="532"/>
    </row>
    <row r="3336" spans="1:4" x14ac:dyDescent="0.2">
      <c r="A3336" s="532"/>
      <c r="B3336" s="532"/>
      <c r="C3336" s="22"/>
      <c r="D3336" s="532"/>
    </row>
    <row r="3337" spans="1:4" x14ac:dyDescent="0.2">
      <c r="A3337" s="532"/>
      <c r="B3337" s="532"/>
      <c r="C3337" s="22"/>
      <c r="D3337" s="532"/>
    </row>
    <row r="3338" spans="1:4" x14ac:dyDescent="0.2">
      <c r="A3338" s="532"/>
      <c r="B3338" s="532"/>
      <c r="C3338" s="22"/>
      <c r="D3338" s="532"/>
    </row>
    <row r="3339" spans="1:4" x14ac:dyDescent="0.2">
      <c r="A3339" s="532"/>
      <c r="B3339" s="532"/>
      <c r="C3339" s="22"/>
      <c r="D3339" s="532"/>
    </row>
    <row r="3340" spans="1:4" x14ac:dyDescent="0.2">
      <c r="A3340" s="532"/>
      <c r="B3340" s="532"/>
      <c r="C3340" s="22"/>
      <c r="D3340" s="532"/>
    </row>
    <row r="3341" spans="1:4" x14ac:dyDescent="0.2">
      <c r="A3341" s="532"/>
      <c r="B3341" s="532"/>
      <c r="C3341" s="22"/>
      <c r="D3341" s="532"/>
    </row>
    <row r="3342" spans="1:4" x14ac:dyDescent="0.2">
      <c r="A3342" s="532"/>
      <c r="B3342" s="532"/>
      <c r="C3342" s="22"/>
      <c r="D3342" s="532"/>
    </row>
    <row r="3343" spans="1:4" x14ac:dyDescent="0.2">
      <c r="A3343" s="532"/>
      <c r="B3343" s="532"/>
      <c r="C3343" s="22"/>
      <c r="D3343" s="532"/>
    </row>
    <row r="3344" spans="1:4" x14ac:dyDescent="0.2">
      <c r="A3344" s="532"/>
      <c r="B3344" s="532"/>
      <c r="C3344" s="22"/>
      <c r="D3344" s="532"/>
    </row>
    <row r="3345" spans="1:4" x14ac:dyDescent="0.2">
      <c r="A3345" s="532"/>
      <c r="B3345" s="532"/>
      <c r="C3345" s="22"/>
      <c r="D3345" s="532"/>
    </row>
    <row r="3346" spans="1:4" x14ac:dyDescent="0.2">
      <c r="A3346" s="532"/>
      <c r="B3346" s="532"/>
      <c r="C3346" s="22"/>
      <c r="D3346" s="532"/>
    </row>
    <row r="3347" spans="1:4" x14ac:dyDescent="0.2">
      <c r="A3347" s="532"/>
      <c r="B3347" s="532"/>
      <c r="C3347" s="22"/>
      <c r="D3347" s="532"/>
    </row>
    <row r="3348" spans="1:4" x14ac:dyDescent="0.2">
      <c r="A3348" s="532"/>
      <c r="B3348" s="532"/>
      <c r="C3348" s="22"/>
      <c r="D3348" s="532"/>
    </row>
    <row r="3349" spans="1:4" x14ac:dyDescent="0.2">
      <c r="A3349" s="532"/>
      <c r="B3349" s="532"/>
      <c r="C3349" s="22"/>
      <c r="D3349" s="532"/>
    </row>
    <row r="3350" spans="1:4" x14ac:dyDescent="0.2">
      <c r="A3350" s="532"/>
      <c r="B3350" s="532"/>
      <c r="C3350" s="22"/>
      <c r="D3350" s="532"/>
    </row>
    <row r="3351" spans="1:4" x14ac:dyDescent="0.2">
      <c r="A3351" s="532"/>
      <c r="B3351" s="532"/>
      <c r="C3351" s="22"/>
      <c r="D3351" s="532"/>
    </row>
    <row r="3352" spans="1:4" x14ac:dyDescent="0.2">
      <c r="A3352" s="532"/>
      <c r="B3352" s="532"/>
      <c r="C3352" s="22"/>
      <c r="D3352" s="532"/>
    </row>
    <row r="3353" spans="1:4" x14ac:dyDescent="0.2">
      <c r="A3353" s="532"/>
      <c r="B3353" s="532"/>
      <c r="C3353" s="22"/>
      <c r="D3353" s="532"/>
    </row>
    <row r="3354" spans="1:4" x14ac:dyDescent="0.2">
      <c r="A3354" s="532"/>
      <c r="B3354" s="532"/>
      <c r="C3354" s="22"/>
      <c r="D3354" s="532"/>
    </row>
    <row r="3355" spans="1:4" x14ac:dyDescent="0.2">
      <c r="A3355" s="532"/>
      <c r="B3355" s="532"/>
      <c r="C3355" s="22"/>
      <c r="D3355" s="532"/>
    </row>
    <row r="3356" spans="1:4" x14ac:dyDescent="0.2">
      <c r="A3356" s="532"/>
      <c r="B3356" s="532"/>
      <c r="C3356" s="22"/>
      <c r="D3356" s="532"/>
    </row>
    <row r="3357" spans="1:4" x14ac:dyDescent="0.2">
      <c r="A3357" s="532"/>
      <c r="B3357" s="532"/>
      <c r="C3357" s="22"/>
      <c r="D3357" s="532"/>
    </row>
    <row r="3358" spans="1:4" x14ac:dyDescent="0.2">
      <c r="A3358" s="532"/>
      <c r="B3358" s="532"/>
      <c r="C3358" s="22"/>
      <c r="D3358" s="532"/>
    </row>
    <row r="3359" spans="1:4" x14ac:dyDescent="0.2">
      <c r="A3359" s="532"/>
      <c r="B3359" s="532"/>
      <c r="C3359" s="22"/>
      <c r="D3359" s="532"/>
    </row>
    <row r="3360" spans="1:4" x14ac:dyDescent="0.2">
      <c r="A3360" s="532"/>
      <c r="B3360" s="532"/>
      <c r="C3360" s="22"/>
      <c r="D3360" s="532"/>
    </row>
    <row r="3361" spans="1:4" x14ac:dyDescent="0.2">
      <c r="A3361" s="532"/>
      <c r="B3361" s="532"/>
      <c r="C3361" s="22"/>
      <c r="D3361" s="532"/>
    </row>
    <row r="3362" spans="1:4" x14ac:dyDescent="0.2">
      <c r="A3362" s="532"/>
      <c r="B3362" s="532"/>
      <c r="C3362" s="22"/>
      <c r="D3362" s="532"/>
    </row>
    <row r="3363" spans="1:4" x14ac:dyDescent="0.2">
      <c r="A3363" s="532"/>
      <c r="B3363" s="532"/>
      <c r="C3363" s="22"/>
      <c r="D3363" s="532"/>
    </row>
    <row r="3364" spans="1:4" x14ac:dyDescent="0.2">
      <c r="A3364" s="532"/>
      <c r="B3364" s="532"/>
      <c r="C3364" s="22"/>
      <c r="D3364" s="532"/>
    </row>
    <row r="3365" spans="1:4" x14ac:dyDescent="0.2">
      <c r="A3365" s="532"/>
      <c r="B3365" s="532"/>
      <c r="C3365" s="22"/>
      <c r="D3365" s="532"/>
    </row>
    <row r="3366" spans="1:4" x14ac:dyDescent="0.2">
      <c r="A3366" s="532"/>
      <c r="B3366" s="532"/>
      <c r="C3366" s="22"/>
      <c r="D3366" s="532"/>
    </row>
    <row r="3367" spans="1:4" x14ac:dyDescent="0.2">
      <c r="A3367" s="532"/>
      <c r="B3367" s="532"/>
      <c r="C3367" s="22"/>
      <c r="D3367" s="532"/>
    </row>
    <row r="3368" spans="1:4" x14ac:dyDescent="0.2">
      <c r="A3368" s="532"/>
      <c r="B3368" s="532"/>
      <c r="C3368" s="22"/>
      <c r="D3368" s="532"/>
    </row>
    <row r="3369" spans="1:4" x14ac:dyDescent="0.2">
      <c r="A3369" s="532"/>
      <c r="B3369" s="532"/>
      <c r="C3369" s="22"/>
      <c r="D3369" s="532"/>
    </row>
    <row r="3370" spans="1:4" x14ac:dyDescent="0.2">
      <c r="A3370" s="532"/>
      <c r="B3370" s="532"/>
      <c r="C3370" s="22"/>
      <c r="D3370" s="532"/>
    </row>
    <row r="3371" spans="1:4" x14ac:dyDescent="0.2">
      <c r="A3371" s="532"/>
      <c r="B3371" s="532"/>
      <c r="C3371" s="22"/>
      <c r="D3371" s="532"/>
    </row>
    <row r="3372" spans="1:4" x14ac:dyDescent="0.2">
      <c r="A3372" s="532"/>
      <c r="B3372" s="532"/>
      <c r="C3372" s="22"/>
      <c r="D3372" s="532"/>
    </row>
    <row r="3373" spans="1:4" x14ac:dyDescent="0.2">
      <c r="A3373" s="532"/>
      <c r="B3373" s="532"/>
      <c r="C3373" s="22"/>
      <c r="D3373" s="532"/>
    </row>
    <row r="3374" spans="1:4" x14ac:dyDescent="0.2">
      <c r="A3374" s="532"/>
      <c r="B3374" s="532"/>
      <c r="C3374" s="22"/>
      <c r="D3374" s="532"/>
    </row>
    <row r="3375" spans="1:4" x14ac:dyDescent="0.2">
      <c r="A3375" s="532"/>
      <c r="B3375" s="532"/>
      <c r="C3375" s="22"/>
      <c r="D3375" s="532"/>
    </row>
    <row r="3376" spans="1:4" x14ac:dyDescent="0.2">
      <c r="A3376" s="532"/>
      <c r="B3376" s="532"/>
      <c r="C3376" s="22"/>
      <c r="D3376" s="532"/>
    </row>
    <row r="3377" spans="1:4" x14ac:dyDescent="0.2">
      <c r="A3377" s="532"/>
      <c r="B3377" s="532"/>
      <c r="C3377" s="22"/>
      <c r="D3377" s="532"/>
    </row>
    <row r="3378" spans="1:4" x14ac:dyDescent="0.2">
      <c r="A3378" s="532"/>
      <c r="B3378" s="532"/>
      <c r="C3378" s="22"/>
      <c r="D3378" s="532"/>
    </row>
    <row r="3379" spans="1:4" x14ac:dyDescent="0.2">
      <c r="A3379" s="532"/>
      <c r="B3379" s="532"/>
      <c r="C3379" s="22"/>
      <c r="D3379" s="532"/>
    </row>
    <row r="3380" spans="1:4" x14ac:dyDescent="0.2">
      <c r="A3380" s="532"/>
      <c r="B3380" s="532"/>
      <c r="C3380" s="22"/>
      <c r="D3380" s="532"/>
    </row>
    <row r="3381" spans="1:4" x14ac:dyDescent="0.2">
      <c r="A3381" s="532"/>
      <c r="B3381" s="532"/>
      <c r="C3381" s="22"/>
      <c r="D3381" s="532"/>
    </row>
    <row r="3382" spans="1:4" x14ac:dyDescent="0.2">
      <c r="A3382" s="532"/>
      <c r="B3382" s="532"/>
      <c r="C3382" s="22"/>
      <c r="D3382" s="532"/>
    </row>
    <row r="3383" spans="1:4" x14ac:dyDescent="0.2">
      <c r="A3383" s="532"/>
      <c r="B3383" s="532"/>
      <c r="C3383" s="22"/>
      <c r="D3383" s="532"/>
    </row>
    <row r="3384" spans="1:4" x14ac:dyDescent="0.2">
      <c r="A3384" s="532"/>
      <c r="B3384" s="532"/>
      <c r="C3384" s="22"/>
      <c r="D3384" s="532"/>
    </row>
    <row r="3385" spans="1:4" x14ac:dyDescent="0.2">
      <c r="A3385" s="532"/>
      <c r="B3385" s="532"/>
      <c r="C3385" s="22"/>
      <c r="D3385" s="532"/>
    </row>
    <row r="3386" spans="1:4" x14ac:dyDescent="0.2">
      <c r="A3386" s="532"/>
      <c r="B3386" s="532"/>
      <c r="C3386" s="22"/>
      <c r="D3386" s="532"/>
    </row>
    <row r="3387" spans="1:4" x14ac:dyDescent="0.2">
      <c r="A3387" s="532"/>
      <c r="B3387" s="532"/>
      <c r="C3387" s="22"/>
      <c r="D3387" s="532"/>
    </row>
    <row r="3388" spans="1:4" x14ac:dyDescent="0.2">
      <c r="A3388" s="532"/>
      <c r="B3388" s="532"/>
      <c r="C3388" s="22"/>
      <c r="D3388" s="532"/>
    </row>
    <row r="3389" spans="1:4" x14ac:dyDescent="0.2">
      <c r="A3389" s="532"/>
      <c r="B3389" s="532"/>
      <c r="C3389" s="22"/>
      <c r="D3389" s="532"/>
    </row>
    <row r="3390" spans="1:4" x14ac:dyDescent="0.2">
      <c r="A3390" s="532"/>
      <c r="B3390" s="532"/>
      <c r="C3390" s="22"/>
      <c r="D3390" s="532"/>
    </row>
    <row r="3391" spans="1:4" x14ac:dyDescent="0.2">
      <c r="A3391" s="532"/>
      <c r="B3391" s="532"/>
      <c r="C3391" s="22"/>
      <c r="D3391" s="532"/>
    </row>
    <row r="3392" spans="1:4" x14ac:dyDescent="0.2">
      <c r="A3392" s="532"/>
      <c r="B3392" s="532"/>
      <c r="C3392" s="22"/>
      <c r="D3392" s="532"/>
    </row>
    <row r="3393" spans="1:4" x14ac:dyDescent="0.2">
      <c r="A3393" s="532"/>
      <c r="B3393" s="532"/>
      <c r="C3393" s="22"/>
      <c r="D3393" s="532"/>
    </row>
    <row r="3394" spans="1:4" x14ac:dyDescent="0.2">
      <c r="A3394" s="532"/>
      <c r="B3394" s="532"/>
      <c r="C3394" s="22"/>
      <c r="D3394" s="532"/>
    </row>
    <row r="3395" spans="1:4" x14ac:dyDescent="0.2">
      <c r="A3395" s="532"/>
      <c r="B3395" s="532"/>
      <c r="C3395" s="22"/>
      <c r="D3395" s="532"/>
    </row>
    <row r="3396" spans="1:4" x14ac:dyDescent="0.2">
      <c r="A3396" s="532"/>
      <c r="B3396" s="532"/>
      <c r="C3396" s="22"/>
      <c r="D3396" s="532"/>
    </row>
    <row r="3397" spans="1:4" x14ac:dyDescent="0.2">
      <c r="A3397" s="532"/>
      <c r="B3397" s="532"/>
      <c r="C3397" s="22"/>
      <c r="D3397" s="532"/>
    </row>
    <row r="3398" spans="1:4" x14ac:dyDescent="0.2">
      <c r="A3398" s="532"/>
      <c r="B3398" s="532"/>
      <c r="C3398" s="22"/>
      <c r="D3398" s="532"/>
    </row>
    <row r="3399" spans="1:4" x14ac:dyDescent="0.2">
      <c r="A3399" s="532"/>
      <c r="B3399" s="532"/>
      <c r="C3399" s="22"/>
      <c r="D3399" s="532"/>
    </row>
    <row r="3400" spans="1:4" x14ac:dyDescent="0.2">
      <c r="A3400" s="532"/>
      <c r="B3400" s="532"/>
      <c r="C3400" s="22"/>
      <c r="D3400" s="532"/>
    </row>
    <row r="3401" spans="1:4" x14ac:dyDescent="0.2">
      <c r="A3401" s="532"/>
      <c r="B3401" s="532"/>
      <c r="C3401" s="22"/>
      <c r="D3401" s="532"/>
    </row>
    <row r="3402" spans="1:4" x14ac:dyDescent="0.2">
      <c r="A3402" s="532"/>
      <c r="B3402" s="532"/>
      <c r="C3402" s="22"/>
      <c r="D3402" s="532"/>
    </row>
    <row r="3403" spans="1:4" x14ac:dyDescent="0.2">
      <c r="A3403" s="532"/>
      <c r="B3403" s="532"/>
      <c r="C3403" s="22"/>
      <c r="D3403" s="532"/>
    </row>
    <row r="3404" spans="1:4" x14ac:dyDescent="0.2">
      <c r="A3404" s="532"/>
      <c r="B3404" s="532"/>
      <c r="C3404" s="22"/>
      <c r="D3404" s="532"/>
    </row>
    <row r="3405" spans="1:4" x14ac:dyDescent="0.2">
      <c r="A3405" s="532"/>
      <c r="B3405" s="532"/>
      <c r="C3405" s="22"/>
      <c r="D3405" s="532"/>
    </row>
    <row r="3406" spans="1:4" x14ac:dyDescent="0.2">
      <c r="A3406" s="532"/>
      <c r="B3406" s="532"/>
      <c r="C3406" s="22"/>
      <c r="D3406" s="532"/>
    </row>
    <row r="3407" spans="1:4" x14ac:dyDescent="0.2">
      <c r="A3407" s="532"/>
      <c r="B3407" s="532"/>
      <c r="C3407" s="22"/>
      <c r="D3407" s="532"/>
    </row>
    <row r="3408" spans="1:4" x14ac:dyDescent="0.2">
      <c r="A3408" s="532"/>
      <c r="B3408" s="532"/>
      <c r="C3408" s="22"/>
      <c r="D3408" s="532"/>
    </row>
    <row r="3409" spans="1:4" x14ac:dyDescent="0.2">
      <c r="A3409" s="532"/>
      <c r="B3409" s="532"/>
      <c r="C3409" s="22"/>
      <c r="D3409" s="532"/>
    </row>
    <row r="3410" spans="1:4" x14ac:dyDescent="0.2">
      <c r="A3410" s="532"/>
      <c r="B3410" s="532"/>
      <c r="C3410" s="22"/>
      <c r="D3410" s="532"/>
    </row>
    <row r="3411" spans="1:4" x14ac:dyDescent="0.2">
      <c r="A3411" s="532"/>
      <c r="B3411" s="532"/>
      <c r="C3411" s="22"/>
      <c r="D3411" s="532"/>
    </row>
    <row r="3412" spans="1:4" x14ac:dyDescent="0.2">
      <c r="A3412" s="532"/>
      <c r="B3412" s="532"/>
      <c r="C3412" s="22"/>
      <c r="D3412" s="532"/>
    </row>
    <row r="3413" spans="1:4" x14ac:dyDescent="0.2">
      <c r="A3413" s="532"/>
      <c r="B3413" s="532"/>
      <c r="C3413" s="22"/>
      <c r="D3413" s="532"/>
    </row>
    <row r="3414" spans="1:4" x14ac:dyDescent="0.2">
      <c r="A3414" s="532"/>
      <c r="B3414" s="532"/>
      <c r="C3414" s="22"/>
      <c r="D3414" s="532"/>
    </row>
    <row r="3415" spans="1:4" x14ac:dyDescent="0.2">
      <c r="A3415" s="532"/>
      <c r="B3415" s="532"/>
      <c r="C3415" s="22"/>
      <c r="D3415" s="532"/>
    </row>
    <row r="3416" spans="1:4" x14ac:dyDescent="0.2">
      <c r="A3416" s="532"/>
      <c r="B3416" s="532"/>
      <c r="C3416" s="22"/>
      <c r="D3416" s="532"/>
    </row>
    <row r="3417" spans="1:4" x14ac:dyDescent="0.2">
      <c r="A3417" s="532"/>
      <c r="B3417" s="532"/>
      <c r="C3417" s="22"/>
      <c r="D3417" s="532"/>
    </row>
    <row r="3418" spans="1:4" x14ac:dyDescent="0.2">
      <c r="A3418" s="532"/>
      <c r="B3418" s="532"/>
      <c r="C3418" s="22"/>
      <c r="D3418" s="532"/>
    </row>
    <row r="3419" spans="1:4" x14ac:dyDescent="0.2">
      <c r="A3419" s="532"/>
      <c r="B3419" s="532"/>
      <c r="C3419" s="22"/>
      <c r="D3419" s="532"/>
    </row>
    <row r="3420" spans="1:4" x14ac:dyDescent="0.2">
      <c r="A3420" s="532"/>
      <c r="B3420" s="532"/>
      <c r="C3420" s="22"/>
      <c r="D3420" s="532"/>
    </row>
    <row r="3421" spans="1:4" x14ac:dyDescent="0.2">
      <c r="A3421" s="532"/>
      <c r="B3421" s="532"/>
      <c r="C3421" s="22"/>
      <c r="D3421" s="532"/>
    </row>
    <row r="3422" spans="1:4" x14ac:dyDescent="0.2">
      <c r="A3422" s="532"/>
      <c r="B3422" s="532"/>
      <c r="C3422" s="22"/>
      <c r="D3422" s="532"/>
    </row>
    <row r="3423" spans="1:4" x14ac:dyDescent="0.2">
      <c r="A3423" s="532"/>
      <c r="B3423" s="532"/>
      <c r="C3423" s="22"/>
      <c r="D3423" s="532"/>
    </row>
    <row r="3424" spans="1:4" x14ac:dyDescent="0.2">
      <c r="A3424" s="532"/>
      <c r="B3424" s="532"/>
      <c r="C3424" s="22"/>
      <c r="D3424" s="532"/>
    </row>
    <row r="3425" spans="1:4" x14ac:dyDescent="0.2">
      <c r="A3425" s="532"/>
      <c r="B3425" s="532"/>
      <c r="C3425" s="22"/>
      <c r="D3425" s="532"/>
    </row>
    <row r="3426" spans="1:4" x14ac:dyDescent="0.2">
      <c r="A3426" s="532"/>
      <c r="B3426" s="532"/>
      <c r="C3426" s="22"/>
      <c r="D3426" s="532"/>
    </row>
    <row r="3427" spans="1:4" x14ac:dyDescent="0.2">
      <c r="A3427" s="532"/>
      <c r="B3427" s="532"/>
      <c r="C3427" s="22"/>
      <c r="D3427" s="532"/>
    </row>
    <row r="3428" spans="1:4" x14ac:dyDescent="0.2">
      <c r="A3428" s="532"/>
      <c r="B3428" s="532"/>
      <c r="C3428" s="22"/>
      <c r="D3428" s="532"/>
    </row>
    <row r="3429" spans="1:4" x14ac:dyDescent="0.2">
      <c r="A3429" s="532"/>
      <c r="B3429" s="532"/>
      <c r="C3429" s="22"/>
      <c r="D3429" s="532"/>
    </row>
    <row r="3430" spans="1:4" x14ac:dyDescent="0.2">
      <c r="A3430" s="532"/>
      <c r="B3430" s="532"/>
      <c r="C3430" s="22"/>
      <c r="D3430" s="532"/>
    </row>
    <row r="3431" spans="1:4" x14ac:dyDescent="0.2">
      <c r="A3431" s="532"/>
      <c r="B3431" s="532"/>
      <c r="C3431" s="22"/>
      <c r="D3431" s="532"/>
    </row>
    <row r="3432" spans="1:4" x14ac:dyDescent="0.2">
      <c r="A3432" s="532"/>
      <c r="B3432" s="532"/>
      <c r="C3432" s="22"/>
      <c r="D3432" s="532"/>
    </row>
    <row r="3433" spans="1:4" x14ac:dyDescent="0.2">
      <c r="A3433" s="532"/>
      <c r="B3433" s="532"/>
      <c r="C3433" s="22"/>
      <c r="D3433" s="532"/>
    </row>
    <row r="3434" spans="1:4" x14ac:dyDescent="0.2">
      <c r="A3434" s="532"/>
      <c r="B3434" s="532"/>
      <c r="C3434" s="22"/>
      <c r="D3434" s="532"/>
    </row>
    <row r="3435" spans="1:4" x14ac:dyDescent="0.2">
      <c r="A3435" s="532"/>
      <c r="B3435" s="532"/>
      <c r="C3435" s="22"/>
      <c r="D3435" s="532"/>
    </row>
    <row r="3436" spans="1:4" x14ac:dyDescent="0.2">
      <c r="A3436" s="532"/>
      <c r="B3436" s="532"/>
      <c r="C3436" s="22"/>
      <c r="D3436" s="532"/>
    </row>
    <row r="3437" spans="1:4" x14ac:dyDescent="0.2">
      <c r="A3437" s="532"/>
      <c r="B3437" s="532"/>
      <c r="C3437" s="22"/>
      <c r="D3437" s="532"/>
    </row>
    <row r="3438" spans="1:4" x14ac:dyDescent="0.2">
      <c r="A3438" s="532"/>
      <c r="B3438" s="532"/>
      <c r="C3438" s="22"/>
      <c r="D3438" s="532"/>
    </row>
    <row r="3439" spans="1:4" x14ac:dyDescent="0.2">
      <c r="A3439" s="532"/>
      <c r="B3439" s="532"/>
      <c r="C3439" s="22"/>
      <c r="D3439" s="532"/>
    </row>
    <row r="3440" spans="1:4" x14ac:dyDescent="0.2">
      <c r="A3440" s="532"/>
      <c r="B3440" s="532"/>
      <c r="C3440" s="22"/>
      <c r="D3440" s="532"/>
    </row>
    <row r="3441" spans="1:4" x14ac:dyDescent="0.2">
      <c r="A3441" s="532"/>
      <c r="B3441" s="532"/>
      <c r="C3441" s="22"/>
      <c r="D3441" s="532"/>
    </row>
    <row r="3442" spans="1:4" x14ac:dyDescent="0.2">
      <c r="A3442" s="532"/>
      <c r="B3442" s="532"/>
      <c r="C3442" s="22"/>
      <c r="D3442" s="532"/>
    </row>
    <row r="3443" spans="1:4" x14ac:dyDescent="0.2">
      <c r="A3443" s="532"/>
      <c r="B3443" s="532"/>
      <c r="C3443" s="22"/>
      <c r="D3443" s="532"/>
    </row>
    <row r="3444" spans="1:4" x14ac:dyDescent="0.2">
      <c r="A3444" s="532"/>
      <c r="B3444" s="532"/>
      <c r="C3444" s="22"/>
      <c r="D3444" s="532"/>
    </row>
    <row r="3445" spans="1:4" x14ac:dyDescent="0.2">
      <c r="A3445" s="532"/>
      <c r="B3445" s="532"/>
      <c r="C3445" s="22"/>
      <c r="D3445" s="532"/>
    </row>
    <row r="3446" spans="1:4" x14ac:dyDescent="0.2">
      <c r="A3446" s="532"/>
      <c r="B3446" s="532"/>
      <c r="C3446" s="22"/>
      <c r="D3446" s="532"/>
    </row>
    <row r="3447" spans="1:4" x14ac:dyDescent="0.2">
      <c r="A3447" s="532"/>
      <c r="B3447" s="532"/>
      <c r="C3447" s="22"/>
      <c r="D3447" s="532"/>
    </row>
    <row r="3448" spans="1:4" x14ac:dyDescent="0.2">
      <c r="A3448" s="532"/>
      <c r="B3448" s="532"/>
      <c r="C3448" s="22"/>
      <c r="D3448" s="532"/>
    </row>
    <row r="3449" spans="1:4" x14ac:dyDescent="0.2">
      <c r="A3449" s="532"/>
      <c r="B3449" s="532"/>
      <c r="C3449" s="22"/>
      <c r="D3449" s="532"/>
    </row>
    <row r="3450" spans="1:4" x14ac:dyDescent="0.2">
      <c r="A3450" s="532"/>
      <c r="B3450" s="532"/>
      <c r="C3450" s="22"/>
      <c r="D3450" s="532"/>
    </row>
    <row r="3451" spans="1:4" x14ac:dyDescent="0.2">
      <c r="A3451" s="532"/>
      <c r="B3451" s="532"/>
      <c r="C3451" s="22"/>
      <c r="D3451" s="532"/>
    </row>
    <row r="3452" spans="1:4" x14ac:dyDescent="0.2">
      <c r="A3452" s="532"/>
      <c r="B3452" s="532"/>
      <c r="C3452" s="22"/>
      <c r="D3452" s="532"/>
    </row>
    <row r="3453" spans="1:4" x14ac:dyDescent="0.2">
      <c r="A3453" s="532"/>
      <c r="B3453" s="532"/>
      <c r="C3453" s="22"/>
      <c r="D3453" s="532"/>
    </row>
    <row r="3454" spans="1:4" x14ac:dyDescent="0.2">
      <c r="A3454" s="532"/>
      <c r="B3454" s="532"/>
      <c r="C3454" s="22"/>
      <c r="D3454" s="532"/>
    </row>
    <row r="3455" spans="1:4" x14ac:dyDescent="0.2">
      <c r="A3455" s="532"/>
      <c r="B3455" s="532"/>
      <c r="C3455" s="22"/>
      <c r="D3455" s="532"/>
    </row>
    <row r="3456" spans="1:4" x14ac:dyDescent="0.2">
      <c r="A3456" s="532"/>
      <c r="B3456" s="532"/>
      <c r="C3456" s="22"/>
      <c r="D3456" s="532"/>
    </row>
    <row r="3457" spans="1:4" x14ac:dyDescent="0.2">
      <c r="A3457" s="532"/>
      <c r="B3457" s="532"/>
      <c r="C3457" s="22"/>
      <c r="D3457" s="532"/>
    </row>
    <row r="3458" spans="1:4" x14ac:dyDescent="0.2">
      <c r="A3458" s="532"/>
      <c r="B3458" s="532"/>
      <c r="C3458" s="22"/>
      <c r="D3458" s="532"/>
    </row>
    <row r="3459" spans="1:4" x14ac:dyDescent="0.2">
      <c r="A3459" s="532"/>
      <c r="B3459" s="532"/>
      <c r="C3459" s="22"/>
      <c r="D3459" s="532"/>
    </row>
    <row r="3460" spans="1:4" x14ac:dyDescent="0.2">
      <c r="A3460" s="532"/>
      <c r="B3460" s="532"/>
      <c r="C3460" s="22"/>
      <c r="D3460" s="532"/>
    </row>
    <row r="3461" spans="1:4" x14ac:dyDescent="0.2">
      <c r="A3461" s="532"/>
      <c r="B3461" s="532"/>
      <c r="C3461" s="22"/>
      <c r="D3461" s="532"/>
    </row>
    <row r="3462" spans="1:4" x14ac:dyDescent="0.2">
      <c r="A3462" s="532"/>
      <c r="B3462" s="532"/>
      <c r="C3462" s="22"/>
      <c r="D3462" s="532"/>
    </row>
    <row r="3463" spans="1:4" x14ac:dyDescent="0.2">
      <c r="A3463" s="532"/>
      <c r="B3463" s="532"/>
      <c r="C3463" s="22"/>
      <c r="D3463" s="532"/>
    </row>
    <row r="3464" spans="1:4" x14ac:dyDescent="0.2">
      <c r="A3464" s="532"/>
      <c r="B3464" s="532"/>
      <c r="C3464" s="22"/>
      <c r="D3464" s="532"/>
    </row>
    <row r="3465" spans="1:4" x14ac:dyDescent="0.2">
      <c r="A3465" s="532"/>
      <c r="B3465" s="532"/>
      <c r="C3465" s="22"/>
      <c r="D3465" s="532"/>
    </row>
    <row r="3466" spans="1:4" x14ac:dyDescent="0.2">
      <c r="A3466" s="532"/>
      <c r="B3466" s="532"/>
      <c r="C3466" s="22"/>
      <c r="D3466" s="532"/>
    </row>
    <row r="3467" spans="1:4" x14ac:dyDescent="0.2">
      <c r="A3467" s="532"/>
      <c r="B3467" s="532"/>
      <c r="C3467" s="22"/>
      <c r="D3467" s="532"/>
    </row>
    <row r="3468" spans="1:4" x14ac:dyDescent="0.2">
      <c r="A3468" s="532"/>
      <c r="B3468" s="532"/>
      <c r="C3468" s="22"/>
      <c r="D3468" s="532"/>
    </row>
    <row r="3469" spans="1:4" x14ac:dyDescent="0.2">
      <c r="A3469" s="532"/>
      <c r="B3469" s="532"/>
      <c r="C3469" s="22"/>
      <c r="D3469" s="532"/>
    </row>
    <row r="3470" spans="1:4" x14ac:dyDescent="0.2">
      <c r="A3470" s="532"/>
      <c r="B3470" s="532"/>
      <c r="C3470" s="22"/>
      <c r="D3470" s="532"/>
    </row>
    <row r="3471" spans="1:4" x14ac:dyDescent="0.2">
      <c r="A3471" s="532"/>
      <c r="B3471" s="532"/>
      <c r="C3471" s="22"/>
      <c r="D3471" s="532"/>
    </row>
    <row r="3472" spans="1:4" x14ac:dyDescent="0.2">
      <c r="A3472" s="532"/>
      <c r="B3472" s="532"/>
      <c r="C3472" s="22"/>
      <c r="D3472" s="532"/>
    </row>
    <row r="3473" spans="1:4" x14ac:dyDescent="0.2">
      <c r="A3473" s="532"/>
      <c r="B3473" s="532"/>
      <c r="C3473" s="22"/>
      <c r="D3473" s="532"/>
    </row>
    <row r="3474" spans="1:4" x14ac:dyDescent="0.2">
      <c r="A3474" s="532"/>
      <c r="B3474" s="532"/>
      <c r="C3474" s="22"/>
      <c r="D3474" s="532"/>
    </row>
    <row r="3475" spans="1:4" x14ac:dyDescent="0.2">
      <c r="A3475" s="532"/>
      <c r="B3475" s="532"/>
      <c r="C3475" s="22"/>
      <c r="D3475" s="532"/>
    </row>
    <row r="3476" spans="1:4" x14ac:dyDescent="0.2">
      <c r="A3476" s="532"/>
      <c r="B3476" s="532"/>
      <c r="C3476" s="22"/>
      <c r="D3476" s="532"/>
    </row>
    <row r="3477" spans="1:4" x14ac:dyDescent="0.2">
      <c r="A3477" s="532"/>
      <c r="B3477" s="532"/>
      <c r="C3477" s="22"/>
      <c r="D3477" s="532"/>
    </row>
    <row r="3478" spans="1:4" x14ac:dyDescent="0.2">
      <c r="A3478" s="532"/>
      <c r="B3478" s="532"/>
      <c r="C3478" s="22"/>
      <c r="D3478" s="532"/>
    </row>
    <row r="3479" spans="1:4" x14ac:dyDescent="0.2">
      <c r="A3479" s="532"/>
      <c r="B3479" s="532"/>
      <c r="C3479" s="22"/>
      <c r="D3479" s="532"/>
    </row>
    <row r="3480" spans="1:4" x14ac:dyDescent="0.2">
      <c r="A3480" s="532"/>
      <c r="B3480" s="532"/>
      <c r="C3480" s="22"/>
      <c r="D3480" s="532"/>
    </row>
    <row r="3481" spans="1:4" x14ac:dyDescent="0.2">
      <c r="A3481" s="532"/>
      <c r="B3481" s="532"/>
      <c r="C3481" s="22"/>
      <c r="D3481" s="532"/>
    </row>
    <row r="3482" spans="1:4" x14ac:dyDescent="0.2">
      <c r="A3482" s="532"/>
      <c r="B3482" s="532"/>
      <c r="C3482" s="22"/>
      <c r="D3482" s="532"/>
    </row>
    <row r="3483" spans="1:4" x14ac:dyDescent="0.2">
      <c r="A3483" s="532"/>
      <c r="B3483" s="532"/>
      <c r="C3483" s="22"/>
      <c r="D3483" s="532"/>
    </row>
    <row r="3484" spans="1:4" x14ac:dyDescent="0.2">
      <c r="A3484" s="532"/>
      <c r="B3484" s="532"/>
      <c r="C3484" s="22"/>
      <c r="D3484" s="532"/>
    </row>
    <row r="3485" spans="1:4" x14ac:dyDescent="0.2">
      <c r="A3485" s="532"/>
      <c r="B3485" s="532"/>
      <c r="C3485" s="22"/>
      <c r="D3485" s="532"/>
    </row>
    <row r="3486" spans="1:4" x14ac:dyDescent="0.2">
      <c r="A3486" s="532"/>
      <c r="B3486" s="532"/>
      <c r="C3486" s="22"/>
      <c r="D3486" s="532"/>
    </row>
    <row r="3487" spans="1:4" x14ac:dyDescent="0.2">
      <c r="A3487" s="532"/>
      <c r="B3487" s="532"/>
      <c r="C3487" s="22"/>
      <c r="D3487" s="532"/>
    </row>
    <row r="3488" spans="1:4" x14ac:dyDescent="0.2">
      <c r="A3488" s="532"/>
      <c r="B3488" s="532"/>
      <c r="C3488" s="22"/>
      <c r="D3488" s="532"/>
    </row>
    <row r="3489" spans="1:4" x14ac:dyDescent="0.2">
      <c r="A3489" s="532"/>
      <c r="B3489" s="532"/>
      <c r="C3489" s="22"/>
      <c r="D3489" s="532"/>
    </row>
    <row r="3490" spans="1:4" x14ac:dyDescent="0.2">
      <c r="A3490" s="532"/>
      <c r="B3490" s="532"/>
      <c r="C3490" s="22"/>
      <c r="D3490" s="532"/>
    </row>
    <row r="3491" spans="1:4" x14ac:dyDescent="0.2">
      <c r="A3491" s="532"/>
      <c r="B3491" s="532"/>
      <c r="C3491" s="22"/>
      <c r="D3491" s="532"/>
    </row>
    <row r="3492" spans="1:4" x14ac:dyDescent="0.2">
      <c r="A3492" s="532"/>
      <c r="B3492" s="532"/>
      <c r="C3492" s="22"/>
      <c r="D3492" s="532"/>
    </row>
    <row r="3493" spans="1:4" x14ac:dyDescent="0.2">
      <c r="A3493" s="532"/>
      <c r="B3493" s="532"/>
      <c r="C3493" s="22"/>
      <c r="D3493" s="532"/>
    </row>
    <row r="3494" spans="1:4" x14ac:dyDescent="0.2">
      <c r="A3494" s="532"/>
      <c r="B3494" s="532"/>
      <c r="C3494" s="22"/>
      <c r="D3494" s="532"/>
    </row>
    <row r="3495" spans="1:4" x14ac:dyDescent="0.2">
      <c r="A3495" s="532"/>
      <c r="B3495" s="532"/>
      <c r="C3495" s="22"/>
      <c r="D3495" s="532"/>
    </row>
    <row r="3496" spans="1:4" x14ac:dyDescent="0.2">
      <c r="A3496" s="532"/>
      <c r="B3496" s="532"/>
      <c r="C3496" s="22"/>
      <c r="D3496" s="532"/>
    </row>
    <row r="3497" spans="1:4" x14ac:dyDescent="0.2">
      <c r="A3497" s="532"/>
      <c r="B3497" s="532"/>
      <c r="C3497" s="22"/>
      <c r="D3497" s="532"/>
    </row>
    <row r="3498" spans="1:4" x14ac:dyDescent="0.2">
      <c r="A3498" s="532"/>
      <c r="B3498" s="532"/>
      <c r="C3498" s="22"/>
      <c r="D3498" s="532"/>
    </row>
    <row r="3499" spans="1:4" x14ac:dyDescent="0.2">
      <c r="A3499" s="532"/>
      <c r="B3499" s="532"/>
      <c r="C3499" s="22"/>
      <c r="D3499" s="532"/>
    </row>
    <row r="3500" spans="1:4" x14ac:dyDescent="0.2">
      <c r="A3500" s="532"/>
      <c r="B3500" s="532"/>
      <c r="C3500" s="22"/>
      <c r="D3500" s="532"/>
    </row>
    <row r="3501" spans="1:4" x14ac:dyDescent="0.2">
      <c r="A3501" s="532"/>
      <c r="B3501" s="532"/>
      <c r="C3501" s="22"/>
      <c r="D3501" s="532"/>
    </row>
    <row r="3502" spans="1:4" x14ac:dyDescent="0.2">
      <c r="A3502" s="532"/>
      <c r="B3502" s="532"/>
      <c r="C3502" s="22"/>
      <c r="D3502" s="532"/>
    </row>
    <row r="3503" spans="1:4" x14ac:dyDescent="0.2">
      <c r="A3503" s="532"/>
      <c r="B3503" s="532"/>
      <c r="C3503" s="22"/>
      <c r="D3503" s="532"/>
    </row>
    <row r="3504" spans="1:4" x14ac:dyDescent="0.2">
      <c r="A3504" s="532"/>
      <c r="B3504" s="532"/>
      <c r="C3504" s="22"/>
      <c r="D3504" s="532"/>
    </row>
    <row r="3505" spans="1:4" x14ac:dyDescent="0.2">
      <c r="A3505" s="532"/>
      <c r="B3505" s="532"/>
      <c r="C3505" s="22"/>
      <c r="D3505" s="532"/>
    </row>
    <row r="3506" spans="1:4" x14ac:dyDescent="0.2">
      <c r="A3506" s="532"/>
      <c r="B3506" s="532"/>
      <c r="C3506" s="22"/>
      <c r="D3506" s="532"/>
    </row>
    <row r="3507" spans="1:4" x14ac:dyDescent="0.2">
      <c r="A3507" s="532"/>
      <c r="B3507" s="532"/>
      <c r="C3507" s="22"/>
      <c r="D3507" s="532"/>
    </row>
    <row r="3508" spans="1:4" x14ac:dyDescent="0.2">
      <c r="A3508" s="532"/>
      <c r="B3508" s="532"/>
      <c r="C3508" s="22"/>
      <c r="D3508" s="532"/>
    </row>
    <row r="3509" spans="1:4" x14ac:dyDescent="0.2">
      <c r="A3509" s="532"/>
      <c r="B3509" s="532"/>
      <c r="C3509" s="22"/>
      <c r="D3509" s="532"/>
    </row>
    <row r="3510" spans="1:4" x14ac:dyDescent="0.2">
      <c r="A3510" s="532"/>
      <c r="B3510" s="532"/>
      <c r="C3510" s="22"/>
      <c r="D3510" s="532"/>
    </row>
    <row r="3511" spans="1:4" x14ac:dyDescent="0.2">
      <c r="A3511" s="532"/>
      <c r="B3511" s="532"/>
      <c r="C3511" s="22"/>
      <c r="D3511" s="532"/>
    </row>
    <row r="3512" spans="1:4" x14ac:dyDescent="0.2">
      <c r="A3512" s="532"/>
      <c r="B3512" s="532"/>
      <c r="C3512" s="22"/>
      <c r="D3512" s="532"/>
    </row>
    <row r="3513" spans="1:4" x14ac:dyDescent="0.2">
      <c r="A3513" s="532"/>
      <c r="B3513" s="532"/>
      <c r="C3513" s="22"/>
      <c r="D3513" s="532"/>
    </row>
    <row r="3514" spans="1:4" x14ac:dyDescent="0.2">
      <c r="A3514" s="532"/>
      <c r="B3514" s="532"/>
      <c r="C3514" s="22"/>
      <c r="D3514" s="532"/>
    </row>
    <row r="3515" spans="1:4" x14ac:dyDescent="0.2">
      <c r="A3515" s="532"/>
      <c r="B3515" s="532"/>
      <c r="C3515" s="22"/>
      <c r="D3515" s="532"/>
    </row>
    <row r="3516" spans="1:4" x14ac:dyDescent="0.2">
      <c r="A3516" s="532"/>
      <c r="B3516" s="532"/>
      <c r="C3516" s="22"/>
      <c r="D3516" s="532"/>
    </row>
    <row r="3517" spans="1:4" x14ac:dyDescent="0.2">
      <c r="A3517" s="532"/>
      <c r="B3517" s="532"/>
      <c r="C3517" s="22"/>
      <c r="D3517" s="532"/>
    </row>
    <row r="3518" spans="1:4" x14ac:dyDescent="0.2">
      <c r="A3518" s="532"/>
      <c r="B3518" s="532"/>
      <c r="C3518" s="22"/>
      <c r="D3518" s="532"/>
    </row>
    <row r="3519" spans="1:4" x14ac:dyDescent="0.2">
      <c r="A3519" s="532"/>
      <c r="B3519" s="532"/>
      <c r="C3519" s="22"/>
      <c r="D3519" s="532"/>
    </row>
    <row r="3520" spans="1:4" x14ac:dyDescent="0.2">
      <c r="A3520" s="532"/>
      <c r="B3520" s="532"/>
      <c r="C3520" s="22"/>
      <c r="D3520" s="532"/>
    </row>
    <row r="3521" spans="1:4" x14ac:dyDescent="0.2">
      <c r="A3521" s="532"/>
      <c r="B3521" s="532"/>
      <c r="C3521" s="22"/>
      <c r="D3521" s="532"/>
    </row>
    <row r="3522" spans="1:4" x14ac:dyDescent="0.2">
      <c r="A3522" s="532"/>
      <c r="B3522" s="532"/>
      <c r="C3522" s="22"/>
      <c r="D3522" s="532"/>
    </row>
    <row r="3523" spans="1:4" x14ac:dyDescent="0.2">
      <c r="A3523" s="532"/>
      <c r="B3523" s="532"/>
      <c r="C3523" s="22"/>
      <c r="D3523" s="532"/>
    </row>
    <row r="3524" spans="1:4" x14ac:dyDescent="0.2">
      <c r="A3524" s="532"/>
      <c r="B3524" s="532"/>
      <c r="C3524" s="22"/>
      <c r="D3524" s="532"/>
    </row>
    <row r="3525" spans="1:4" x14ac:dyDescent="0.2">
      <c r="A3525" s="532"/>
      <c r="B3525" s="532"/>
      <c r="C3525" s="22"/>
      <c r="D3525" s="532"/>
    </row>
    <row r="3526" spans="1:4" x14ac:dyDescent="0.2">
      <c r="A3526" s="532"/>
      <c r="B3526" s="532"/>
      <c r="C3526" s="22"/>
      <c r="D3526" s="532"/>
    </row>
    <row r="3527" spans="1:4" x14ac:dyDescent="0.2">
      <c r="A3527" s="532"/>
      <c r="B3527" s="532"/>
      <c r="C3527" s="22"/>
      <c r="D3527" s="532"/>
    </row>
    <row r="3528" spans="1:4" x14ac:dyDescent="0.2">
      <c r="A3528" s="532"/>
      <c r="B3528" s="532"/>
      <c r="C3528" s="22"/>
      <c r="D3528" s="532"/>
    </row>
    <row r="3529" spans="1:4" x14ac:dyDescent="0.2">
      <c r="A3529" s="532"/>
      <c r="B3529" s="532"/>
      <c r="C3529" s="22"/>
      <c r="D3529" s="532"/>
    </row>
    <row r="3530" spans="1:4" x14ac:dyDescent="0.2">
      <c r="A3530" s="532"/>
      <c r="B3530" s="532"/>
      <c r="C3530" s="22"/>
      <c r="D3530" s="532"/>
    </row>
    <row r="3531" spans="1:4" x14ac:dyDescent="0.2">
      <c r="A3531" s="532"/>
      <c r="B3531" s="532"/>
      <c r="C3531" s="22"/>
      <c r="D3531" s="532"/>
    </row>
    <row r="3532" spans="1:4" x14ac:dyDescent="0.2">
      <c r="A3532" s="532"/>
      <c r="B3532" s="532"/>
      <c r="C3532" s="22"/>
      <c r="D3532" s="532"/>
    </row>
    <row r="3533" spans="1:4" x14ac:dyDescent="0.2">
      <c r="A3533" s="532"/>
      <c r="B3533" s="532"/>
      <c r="C3533" s="22"/>
      <c r="D3533" s="532"/>
    </row>
    <row r="3534" spans="1:4" x14ac:dyDescent="0.2">
      <c r="A3534" s="532"/>
      <c r="B3534" s="532"/>
      <c r="C3534" s="22"/>
      <c r="D3534" s="532"/>
    </row>
    <row r="3535" spans="1:4" x14ac:dyDescent="0.2">
      <c r="A3535" s="532"/>
      <c r="B3535" s="532"/>
      <c r="C3535" s="22"/>
      <c r="D3535" s="532"/>
    </row>
    <row r="3536" spans="1:4" x14ac:dyDescent="0.2">
      <c r="A3536" s="532"/>
      <c r="B3536" s="532"/>
      <c r="C3536" s="22"/>
      <c r="D3536" s="532"/>
    </row>
    <row r="3537" spans="1:4" x14ac:dyDescent="0.2">
      <c r="A3537" s="532"/>
      <c r="B3537" s="532"/>
      <c r="C3537" s="22"/>
      <c r="D3537" s="532"/>
    </row>
    <row r="3538" spans="1:4" x14ac:dyDescent="0.2">
      <c r="A3538" s="532"/>
      <c r="B3538" s="532"/>
      <c r="C3538" s="22"/>
      <c r="D3538" s="532"/>
    </row>
    <row r="3539" spans="1:4" x14ac:dyDescent="0.2">
      <c r="A3539" s="532"/>
      <c r="B3539" s="532"/>
      <c r="C3539" s="22"/>
      <c r="D3539" s="532"/>
    </row>
    <row r="3540" spans="1:4" x14ac:dyDescent="0.2">
      <c r="A3540" s="532"/>
      <c r="B3540" s="532"/>
      <c r="C3540" s="22"/>
      <c r="D3540" s="532"/>
    </row>
    <row r="3541" spans="1:4" x14ac:dyDescent="0.2">
      <c r="A3541" s="532"/>
      <c r="B3541" s="532"/>
      <c r="C3541" s="22"/>
      <c r="D3541" s="532"/>
    </row>
    <row r="3542" spans="1:4" x14ac:dyDescent="0.2">
      <c r="A3542" s="532"/>
      <c r="B3542" s="532"/>
      <c r="C3542" s="22"/>
      <c r="D3542" s="532"/>
    </row>
    <row r="3543" spans="1:4" x14ac:dyDescent="0.2">
      <c r="A3543" s="532"/>
      <c r="B3543" s="532"/>
      <c r="C3543" s="22"/>
      <c r="D3543" s="532"/>
    </row>
    <row r="3544" spans="1:4" x14ac:dyDescent="0.2">
      <c r="A3544" s="532"/>
      <c r="B3544" s="532"/>
      <c r="C3544" s="22"/>
      <c r="D3544" s="532"/>
    </row>
    <row r="3545" spans="1:4" x14ac:dyDescent="0.2">
      <c r="A3545" s="532"/>
      <c r="B3545" s="532"/>
      <c r="C3545" s="22"/>
      <c r="D3545" s="532"/>
    </row>
    <row r="3546" spans="1:4" x14ac:dyDescent="0.2">
      <c r="A3546" s="532"/>
      <c r="B3546" s="532"/>
      <c r="C3546" s="22"/>
      <c r="D3546" s="532"/>
    </row>
    <row r="3547" spans="1:4" x14ac:dyDescent="0.2">
      <c r="A3547" s="532"/>
      <c r="B3547" s="532"/>
      <c r="C3547" s="22"/>
      <c r="D3547" s="532"/>
    </row>
    <row r="3548" spans="1:4" x14ac:dyDescent="0.2">
      <c r="A3548" s="532"/>
      <c r="B3548" s="532"/>
      <c r="C3548" s="22"/>
      <c r="D3548" s="532"/>
    </row>
    <row r="3549" spans="1:4" x14ac:dyDescent="0.2">
      <c r="A3549" s="532"/>
      <c r="B3549" s="532"/>
      <c r="C3549" s="22"/>
      <c r="D3549" s="532"/>
    </row>
    <row r="3550" spans="1:4" x14ac:dyDescent="0.2">
      <c r="A3550" s="532"/>
      <c r="B3550" s="532"/>
      <c r="C3550" s="22"/>
      <c r="D3550" s="532"/>
    </row>
    <row r="3551" spans="1:4" x14ac:dyDescent="0.2">
      <c r="A3551" s="532"/>
      <c r="B3551" s="532"/>
      <c r="C3551" s="22"/>
      <c r="D3551" s="532"/>
    </row>
    <row r="3552" spans="1:4" x14ac:dyDescent="0.2">
      <c r="A3552" s="532"/>
      <c r="B3552" s="532"/>
      <c r="C3552" s="22"/>
      <c r="D3552" s="532"/>
    </row>
    <row r="3553" spans="1:4" x14ac:dyDescent="0.2">
      <c r="A3553" s="532"/>
      <c r="B3553" s="532"/>
      <c r="C3553" s="22"/>
      <c r="D3553" s="532"/>
    </row>
    <row r="3554" spans="1:4" x14ac:dyDescent="0.2">
      <c r="A3554" s="532"/>
      <c r="B3554" s="532"/>
      <c r="C3554" s="22"/>
      <c r="D3554" s="532"/>
    </row>
    <row r="3555" spans="1:4" x14ac:dyDescent="0.2">
      <c r="A3555" s="532"/>
      <c r="B3555" s="532"/>
      <c r="C3555" s="22"/>
      <c r="D3555" s="532"/>
    </row>
    <row r="3556" spans="1:4" x14ac:dyDescent="0.2">
      <c r="A3556" s="532"/>
      <c r="B3556" s="532"/>
      <c r="C3556" s="22"/>
      <c r="D3556" s="532"/>
    </row>
    <row r="3557" spans="1:4" x14ac:dyDescent="0.2">
      <c r="A3557" s="532"/>
      <c r="B3557" s="532"/>
      <c r="C3557" s="22"/>
      <c r="D3557" s="532"/>
    </row>
    <row r="3558" spans="1:4" x14ac:dyDescent="0.2">
      <c r="A3558" s="532"/>
      <c r="B3558" s="532"/>
      <c r="C3558" s="22"/>
      <c r="D3558" s="532"/>
    </row>
    <row r="3559" spans="1:4" x14ac:dyDescent="0.2">
      <c r="A3559" s="532"/>
      <c r="B3559" s="532"/>
      <c r="C3559" s="22"/>
      <c r="D3559" s="532"/>
    </row>
    <row r="3560" spans="1:4" x14ac:dyDescent="0.2">
      <c r="A3560" s="532"/>
      <c r="B3560" s="532"/>
      <c r="C3560" s="22"/>
      <c r="D3560" s="532"/>
    </row>
    <row r="3561" spans="1:4" x14ac:dyDescent="0.2">
      <c r="A3561" s="532"/>
      <c r="B3561" s="532"/>
      <c r="C3561" s="22"/>
      <c r="D3561" s="532"/>
    </row>
    <row r="3562" spans="1:4" x14ac:dyDescent="0.2">
      <c r="A3562" s="532"/>
      <c r="B3562" s="532"/>
      <c r="C3562" s="22"/>
      <c r="D3562" s="532"/>
    </row>
    <row r="3563" spans="1:4" x14ac:dyDescent="0.2">
      <c r="A3563" s="532"/>
      <c r="B3563" s="532"/>
      <c r="C3563" s="22"/>
      <c r="D3563" s="532"/>
    </row>
    <row r="3564" spans="1:4" x14ac:dyDescent="0.2">
      <c r="A3564" s="532"/>
      <c r="B3564" s="532"/>
      <c r="C3564" s="22"/>
      <c r="D3564" s="532"/>
    </row>
    <row r="3565" spans="1:4" x14ac:dyDescent="0.2">
      <c r="A3565" s="532"/>
      <c r="B3565" s="532"/>
      <c r="C3565" s="22"/>
      <c r="D3565" s="532"/>
    </row>
    <row r="3566" spans="1:4" x14ac:dyDescent="0.2">
      <c r="A3566" s="532"/>
      <c r="B3566" s="532"/>
      <c r="C3566" s="22"/>
      <c r="D3566" s="532"/>
    </row>
    <row r="3567" spans="1:4" x14ac:dyDescent="0.2">
      <c r="A3567" s="532"/>
      <c r="B3567" s="532"/>
      <c r="C3567" s="22"/>
      <c r="D3567" s="532"/>
    </row>
    <row r="3568" spans="1:4" x14ac:dyDescent="0.2">
      <c r="A3568" s="532"/>
      <c r="B3568" s="532"/>
      <c r="C3568" s="22"/>
      <c r="D3568" s="532"/>
    </row>
    <row r="3569" spans="1:4" x14ac:dyDescent="0.2">
      <c r="A3569" s="532"/>
      <c r="B3569" s="532"/>
      <c r="C3569" s="22"/>
      <c r="D3569" s="532"/>
    </row>
    <row r="3570" spans="1:4" x14ac:dyDescent="0.2">
      <c r="A3570" s="532"/>
      <c r="B3570" s="532"/>
      <c r="C3570" s="22"/>
      <c r="D3570" s="532"/>
    </row>
    <row r="3571" spans="1:4" x14ac:dyDescent="0.2">
      <c r="A3571" s="532"/>
      <c r="B3571" s="532"/>
      <c r="C3571" s="22"/>
      <c r="D3571" s="532"/>
    </row>
    <row r="3572" spans="1:4" x14ac:dyDescent="0.2">
      <c r="A3572" s="532"/>
      <c r="B3572" s="532"/>
      <c r="C3572" s="22"/>
      <c r="D3572" s="532"/>
    </row>
    <row r="3573" spans="1:4" x14ac:dyDescent="0.2">
      <c r="A3573" s="532"/>
      <c r="B3573" s="532"/>
      <c r="C3573" s="22"/>
      <c r="D3573" s="532"/>
    </row>
    <row r="3574" spans="1:4" x14ac:dyDescent="0.2">
      <c r="A3574" s="532"/>
      <c r="B3574" s="532"/>
      <c r="C3574" s="22"/>
      <c r="D3574" s="532"/>
    </row>
    <row r="3575" spans="1:4" x14ac:dyDescent="0.2">
      <c r="A3575" s="532"/>
      <c r="B3575" s="532"/>
      <c r="C3575" s="22"/>
      <c r="D3575" s="532"/>
    </row>
    <row r="3576" spans="1:4" x14ac:dyDescent="0.2">
      <c r="A3576" s="532"/>
      <c r="B3576" s="532"/>
      <c r="C3576" s="22"/>
      <c r="D3576" s="532"/>
    </row>
    <row r="3577" spans="1:4" x14ac:dyDescent="0.2">
      <c r="A3577" s="532"/>
      <c r="B3577" s="532"/>
      <c r="C3577" s="22"/>
      <c r="D3577" s="532"/>
    </row>
    <row r="3578" spans="1:4" x14ac:dyDescent="0.2">
      <c r="A3578" s="532"/>
      <c r="B3578" s="532"/>
      <c r="C3578" s="22"/>
      <c r="D3578" s="532"/>
    </row>
    <row r="3579" spans="1:4" x14ac:dyDescent="0.2">
      <c r="A3579" s="532"/>
      <c r="B3579" s="532"/>
      <c r="C3579" s="22"/>
      <c r="D3579" s="532"/>
    </row>
    <row r="3580" spans="1:4" x14ac:dyDescent="0.2">
      <c r="A3580" s="532"/>
      <c r="B3580" s="532"/>
      <c r="C3580" s="22"/>
      <c r="D3580" s="532"/>
    </row>
    <row r="3581" spans="1:4" x14ac:dyDescent="0.2">
      <c r="A3581" s="532"/>
      <c r="B3581" s="532"/>
      <c r="C3581" s="22"/>
      <c r="D3581" s="532"/>
    </row>
    <row r="3582" spans="1:4" x14ac:dyDescent="0.2">
      <c r="A3582" s="532"/>
      <c r="B3582" s="532"/>
      <c r="C3582" s="22"/>
      <c r="D3582" s="532"/>
    </row>
    <row r="3583" spans="1:4" x14ac:dyDescent="0.2">
      <c r="A3583" s="532"/>
      <c r="B3583" s="532"/>
      <c r="C3583" s="22"/>
      <c r="D3583" s="532"/>
    </row>
    <row r="3584" spans="1:4" x14ac:dyDescent="0.2">
      <c r="A3584" s="532"/>
      <c r="B3584" s="532"/>
      <c r="C3584" s="22"/>
      <c r="D3584" s="532"/>
    </row>
    <row r="3585" spans="1:4" x14ac:dyDescent="0.2">
      <c r="A3585" s="532"/>
      <c r="B3585" s="532"/>
      <c r="C3585" s="22"/>
      <c r="D3585" s="532"/>
    </row>
    <row r="3586" spans="1:4" x14ac:dyDescent="0.2">
      <c r="A3586" s="532"/>
      <c r="B3586" s="532"/>
      <c r="C3586" s="22"/>
      <c r="D3586" s="532"/>
    </row>
    <row r="3587" spans="1:4" x14ac:dyDescent="0.2">
      <c r="A3587" s="532"/>
      <c r="B3587" s="532"/>
      <c r="C3587" s="22"/>
      <c r="D3587" s="532"/>
    </row>
    <row r="3588" spans="1:4" x14ac:dyDescent="0.2">
      <c r="A3588" s="532"/>
      <c r="B3588" s="532"/>
      <c r="C3588" s="22"/>
      <c r="D3588" s="532"/>
    </row>
    <row r="3589" spans="1:4" x14ac:dyDescent="0.2">
      <c r="A3589" s="532"/>
      <c r="B3589" s="532"/>
      <c r="C3589" s="22"/>
      <c r="D3589" s="532"/>
    </row>
    <row r="3590" spans="1:4" x14ac:dyDescent="0.2">
      <c r="A3590" s="532"/>
      <c r="B3590" s="532"/>
      <c r="C3590" s="22"/>
      <c r="D3590" s="532"/>
    </row>
    <row r="3591" spans="1:4" x14ac:dyDescent="0.2">
      <c r="A3591" s="532"/>
      <c r="B3591" s="532"/>
      <c r="C3591" s="22"/>
      <c r="D3591" s="532"/>
    </row>
    <row r="3592" spans="1:4" x14ac:dyDescent="0.2">
      <c r="A3592" s="532"/>
      <c r="B3592" s="532"/>
      <c r="C3592" s="22"/>
      <c r="D3592" s="532"/>
    </row>
    <row r="3593" spans="1:4" x14ac:dyDescent="0.2">
      <c r="A3593" s="532"/>
      <c r="B3593" s="532"/>
      <c r="C3593" s="22"/>
      <c r="D3593" s="532"/>
    </row>
    <row r="3594" spans="1:4" x14ac:dyDescent="0.2">
      <c r="A3594" s="532"/>
      <c r="B3594" s="532"/>
      <c r="C3594" s="22"/>
      <c r="D3594" s="532"/>
    </row>
    <row r="3595" spans="1:4" x14ac:dyDescent="0.2">
      <c r="A3595" s="532"/>
      <c r="B3595" s="532"/>
      <c r="C3595" s="22"/>
      <c r="D3595" s="532"/>
    </row>
    <row r="3596" spans="1:4" x14ac:dyDescent="0.2">
      <c r="A3596" s="532"/>
      <c r="B3596" s="532"/>
      <c r="C3596" s="22"/>
      <c r="D3596" s="532"/>
    </row>
    <row r="3597" spans="1:4" x14ac:dyDescent="0.2">
      <c r="A3597" s="532"/>
      <c r="B3597" s="532"/>
      <c r="C3597" s="22"/>
      <c r="D3597" s="532"/>
    </row>
    <row r="3598" spans="1:4" x14ac:dyDescent="0.2">
      <c r="A3598" s="532"/>
      <c r="B3598" s="532"/>
      <c r="C3598" s="22"/>
      <c r="D3598" s="532"/>
    </row>
    <row r="3599" spans="1:4" x14ac:dyDescent="0.2">
      <c r="A3599" s="532"/>
      <c r="B3599" s="532"/>
      <c r="C3599" s="22"/>
      <c r="D3599" s="532"/>
    </row>
    <row r="3600" spans="1:4" x14ac:dyDescent="0.2">
      <c r="A3600" s="532"/>
      <c r="B3600" s="532"/>
      <c r="C3600" s="22"/>
      <c r="D3600" s="532"/>
    </row>
    <row r="3601" spans="1:4" x14ac:dyDescent="0.2">
      <c r="A3601" s="532"/>
      <c r="B3601" s="532"/>
      <c r="C3601" s="22"/>
      <c r="D3601" s="532"/>
    </row>
    <row r="3602" spans="1:4" x14ac:dyDescent="0.2">
      <c r="A3602" s="532"/>
      <c r="B3602" s="532"/>
      <c r="C3602" s="22"/>
      <c r="D3602" s="532"/>
    </row>
    <row r="3603" spans="1:4" x14ac:dyDescent="0.2">
      <c r="A3603" s="532"/>
      <c r="B3603" s="532"/>
      <c r="C3603" s="22"/>
      <c r="D3603" s="532"/>
    </row>
    <row r="3604" spans="1:4" x14ac:dyDescent="0.2">
      <c r="A3604" s="532"/>
      <c r="B3604" s="532"/>
      <c r="C3604" s="22"/>
      <c r="D3604" s="532"/>
    </row>
    <row r="3605" spans="1:4" x14ac:dyDescent="0.2">
      <c r="A3605" s="532"/>
      <c r="B3605" s="532"/>
      <c r="C3605" s="22"/>
      <c r="D3605" s="532"/>
    </row>
    <row r="3606" spans="1:4" x14ac:dyDescent="0.2">
      <c r="A3606" s="532"/>
      <c r="B3606" s="532"/>
      <c r="C3606" s="22"/>
      <c r="D3606" s="532"/>
    </row>
    <row r="3607" spans="1:4" x14ac:dyDescent="0.2">
      <c r="A3607" s="532"/>
      <c r="B3607" s="532"/>
      <c r="C3607" s="22"/>
      <c r="D3607" s="532"/>
    </row>
    <row r="3608" spans="1:4" x14ac:dyDescent="0.2">
      <c r="A3608" s="532"/>
      <c r="B3608" s="532"/>
      <c r="C3608" s="22"/>
      <c r="D3608" s="532"/>
    </row>
    <row r="3609" spans="1:4" x14ac:dyDescent="0.2">
      <c r="A3609" s="532"/>
      <c r="B3609" s="532"/>
      <c r="C3609" s="22"/>
      <c r="D3609" s="532"/>
    </row>
    <row r="3610" spans="1:4" x14ac:dyDescent="0.2">
      <c r="A3610" s="532"/>
      <c r="B3610" s="532"/>
      <c r="C3610" s="22"/>
      <c r="D3610" s="532"/>
    </row>
    <row r="3611" spans="1:4" x14ac:dyDescent="0.2">
      <c r="A3611" s="532"/>
      <c r="B3611" s="532"/>
      <c r="C3611" s="22"/>
      <c r="D3611" s="532"/>
    </row>
    <row r="3612" spans="1:4" x14ac:dyDescent="0.2">
      <c r="A3612" s="532"/>
      <c r="B3612" s="532"/>
      <c r="C3612" s="22"/>
      <c r="D3612" s="532"/>
    </row>
    <row r="3613" spans="1:4" x14ac:dyDescent="0.2">
      <c r="A3613" s="532"/>
      <c r="B3613" s="532"/>
      <c r="C3613" s="22"/>
      <c r="D3613" s="532"/>
    </row>
    <row r="3614" spans="1:4" x14ac:dyDescent="0.2">
      <c r="A3614" s="532"/>
      <c r="B3614" s="532"/>
      <c r="C3614" s="22"/>
      <c r="D3614" s="532"/>
    </row>
    <row r="3615" spans="1:4" x14ac:dyDescent="0.2">
      <c r="A3615" s="532"/>
      <c r="B3615" s="532"/>
      <c r="C3615" s="22"/>
      <c r="D3615" s="532"/>
    </row>
    <row r="3616" spans="1:4" x14ac:dyDescent="0.2">
      <c r="A3616" s="532"/>
      <c r="B3616" s="532"/>
      <c r="C3616" s="22"/>
      <c r="D3616" s="532"/>
    </row>
    <row r="3617" spans="1:4" x14ac:dyDescent="0.2">
      <c r="A3617" s="532"/>
      <c r="B3617" s="532"/>
      <c r="C3617" s="22"/>
      <c r="D3617" s="532"/>
    </row>
    <row r="3618" spans="1:4" x14ac:dyDescent="0.2">
      <c r="A3618" s="532"/>
      <c r="B3618" s="532"/>
      <c r="C3618" s="22"/>
      <c r="D3618" s="532"/>
    </row>
    <row r="3619" spans="1:4" x14ac:dyDescent="0.2">
      <c r="A3619" s="532"/>
      <c r="B3619" s="532"/>
      <c r="C3619" s="22"/>
      <c r="D3619" s="532"/>
    </row>
    <row r="3620" spans="1:4" x14ac:dyDescent="0.2">
      <c r="A3620" s="532"/>
      <c r="B3620" s="532"/>
      <c r="C3620" s="22"/>
      <c r="D3620" s="532"/>
    </row>
    <row r="3621" spans="1:4" x14ac:dyDescent="0.2">
      <c r="A3621" s="532"/>
      <c r="B3621" s="532"/>
      <c r="C3621" s="22"/>
      <c r="D3621" s="532"/>
    </row>
    <row r="3622" spans="1:4" x14ac:dyDescent="0.2">
      <c r="A3622" s="532"/>
      <c r="B3622" s="532"/>
      <c r="C3622" s="22"/>
      <c r="D3622" s="532"/>
    </row>
    <row r="3623" spans="1:4" x14ac:dyDescent="0.2">
      <c r="A3623" s="532"/>
      <c r="B3623" s="532"/>
      <c r="C3623" s="22"/>
      <c r="D3623" s="532"/>
    </row>
    <row r="3624" spans="1:4" x14ac:dyDescent="0.2">
      <c r="A3624" s="532"/>
      <c r="B3624" s="532"/>
      <c r="C3624" s="22"/>
      <c r="D3624" s="532"/>
    </row>
    <row r="3625" spans="1:4" x14ac:dyDescent="0.2">
      <c r="A3625" s="532"/>
      <c r="B3625" s="532"/>
      <c r="C3625" s="22"/>
      <c r="D3625" s="532"/>
    </row>
    <row r="3626" spans="1:4" x14ac:dyDescent="0.2">
      <c r="A3626" s="532"/>
      <c r="B3626" s="532"/>
      <c r="C3626" s="22"/>
      <c r="D3626" s="532"/>
    </row>
    <row r="3627" spans="1:4" x14ac:dyDescent="0.2">
      <c r="A3627" s="532"/>
      <c r="B3627" s="532"/>
      <c r="C3627" s="22"/>
      <c r="D3627" s="532"/>
    </row>
    <row r="3628" spans="1:4" x14ac:dyDescent="0.2">
      <c r="A3628" s="532"/>
      <c r="B3628" s="532"/>
      <c r="C3628" s="22"/>
      <c r="D3628" s="532"/>
    </row>
    <row r="3629" spans="1:4" x14ac:dyDescent="0.2">
      <c r="A3629" s="532"/>
      <c r="B3629" s="532"/>
      <c r="C3629" s="22"/>
      <c r="D3629" s="532"/>
    </row>
    <row r="3630" spans="1:4" x14ac:dyDescent="0.2">
      <c r="A3630" s="532"/>
      <c r="B3630" s="532"/>
      <c r="C3630" s="22"/>
      <c r="D3630" s="532"/>
    </row>
    <row r="3631" spans="1:4" x14ac:dyDescent="0.2">
      <c r="A3631" s="532"/>
      <c r="B3631" s="532"/>
      <c r="C3631" s="22"/>
      <c r="D3631" s="532"/>
    </row>
    <row r="3632" spans="1:4" x14ac:dyDescent="0.2">
      <c r="A3632" s="532"/>
      <c r="B3632" s="532"/>
      <c r="C3632" s="22"/>
      <c r="D3632" s="532"/>
    </row>
    <row r="3633" spans="1:4" x14ac:dyDescent="0.2">
      <c r="A3633" s="532"/>
      <c r="B3633" s="532"/>
      <c r="C3633" s="22"/>
      <c r="D3633" s="532"/>
    </row>
    <row r="3634" spans="1:4" x14ac:dyDescent="0.2">
      <c r="A3634" s="532"/>
      <c r="B3634" s="532"/>
      <c r="C3634" s="22"/>
      <c r="D3634" s="532"/>
    </row>
    <row r="3635" spans="1:4" x14ac:dyDescent="0.2">
      <c r="A3635" s="532"/>
      <c r="B3635" s="532"/>
      <c r="C3635" s="22"/>
      <c r="D3635" s="532"/>
    </row>
    <row r="3636" spans="1:4" x14ac:dyDescent="0.2">
      <c r="A3636" s="532"/>
      <c r="B3636" s="532"/>
      <c r="C3636" s="22"/>
      <c r="D3636" s="532"/>
    </row>
    <row r="3637" spans="1:4" x14ac:dyDescent="0.2">
      <c r="A3637" s="532"/>
      <c r="B3637" s="532"/>
      <c r="C3637" s="22"/>
      <c r="D3637" s="532"/>
    </row>
    <row r="3638" spans="1:4" x14ac:dyDescent="0.2">
      <c r="A3638" s="532"/>
      <c r="B3638" s="532"/>
      <c r="C3638" s="22"/>
      <c r="D3638" s="532"/>
    </row>
    <row r="3639" spans="1:4" x14ac:dyDescent="0.2">
      <c r="A3639" s="532"/>
      <c r="B3639" s="532"/>
      <c r="C3639" s="22"/>
      <c r="D3639" s="532"/>
    </row>
    <row r="3640" spans="1:4" x14ac:dyDescent="0.2">
      <c r="A3640" s="532"/>
      <c r="B3640" s="532"/>
      <c r="C3640" s="22"/>
      <c r="D3640" s="532"/>
    </row>
    <row r="3641" spans="1:4" x14ac:dyDescent="0.2">
      <c r="A3641" s="532"/>
      <c r="B3641" s="532"/>
      <c r="C3641" s="22"/>
      <c r="D3641" s="532"/>
    </row>
    <row r="3642" spans="1:4" x14ac:dyDescent="0.2">
      <c r="A3642" s="532"/>
      <c r="B3642" s="532"/>
      <c r="C3642" s="22"/>
      <c r="D3642" s="532"/>
    </row>
    <row r="3643" spans="1:4" x14ac:dyDescent="0.2">
      <c r="A3643" s="532"/>
      <c r="B3643" s="532"/>
      <c r="C3643" s="22"/>
      <c r="D3643" s="532"/>
    </row>
    <row r="3644" spans="1:4" x14ac:dyDescent="0.2">
      <c r="A3644" s="532"/>
      <c r="B3644" s="532"/>
      <c r="C3644" s="22"/>
      <c r="D3644" s="532"/>
    </row>
    <row r="3645" spans="1:4" x14ac:dyDescent="0.2">
      <c r="A3645" s="532"/>
      <c r="B3645" s="532"/>
      <c r="C3645" s="22"/>
      <c r="D3645" s="532"/>
    </row>
    <row r="3646" spans="1:4" x14ac:dyDescent="0.2">
      <c r="A3646" s="532"/>
      <c r="B3646" s="532"/>
      <c r="C3646" s="22"/>
      <c r="D3646" s="532"/>
    </row>
    <row r="3647" spans="1:4" x14ac:dyDescent="0.2">
      <c r="A3647" s="532"/>
      <c r="B3647" s="532"/>
      <c r="C3647" s="22"/>
      <c r="D3647" s="532"/>
    </row>
    <row r="3648" spans="1:4" x14ac:dyDescent="0.2">
      <c r="A3648" s="532"/>
      <c r="B3648" s="532"/>
      <c r="C3648" s="22"/>
      <c r="D3648" s="532"/>
    </row>
    <row r="3649" spans="1:4" x14ac:dyDescent="0.2">
      <c r="A3649" s="532"/>
      <c r="B3649" s="532"/>
      <c r="C3649" s="22"/>
      <c r="D3649" s="532"/>
    </row>
    <row r="3650" spans="1:4" x14ac:dyDescent="0.2">
      <c r="A3650" s="532"/>
      <c r="B3650" s="532"/>
      <c r="C3650" s="22"/>
      <c r="D3650" s="532"/>
    </row>
    <row r="3651" spans="1:4" x14ac:dyDescent="0.2">
      <c r="A3651" s="532"/>
      <c r="B3651" s="532"/>
      <c r="C3651" s="22"/>
      <c r="D3651" s="532"/>
    </row>
    <row r="3652" spans="1:4" x14ac:dyDescent="0.2">
      <c r="A3652" s="532"/>
      <c r="B3652" s="532"/>
      <c r="C3652" s="22"/>
      <c r="D3652" s="532"/>
    </row>
    <row r="3653" spans="1:4" x14ac:dyDescent="0.2">
      <c r="A3653" s="532"/>
      <c r="B3653" s="532"/>
      <c r="C3653" s="22"/>
      <c r="D3653" s="532"/>
    </row>
    <row r="3654" spans="1:4" x14ac:dyDescent="0.2">
      <c r="A3654" s="532"/>
      <c r="B3654" s="532"/>
      <c r="C3654" s="22"/>
      <c r="D3654" s="532"/>
    </row>
    <row r="3655" spans="1:4" x14ac:dyDescent="0.2">
      <c r="A3655" s="532"/>
      <c r="B3655" s="532"/>
      <c r="C3655" s="22"/>
      <c r="D3655" s="532"/>
    </row>
    <row r="3656" spans="1:4" x14ac:dyDescent="0.2">
      <c r="A3656" s="532"/>
      <c r="B3656" s="532"/>
      <c r="C3656" s="22"/>
      <c r="D3656" s="532"/>
    </row>
    <row r="3657" spans="1:4" x14ac:dyDescent="0.2">
      <c r="A3657" s="532"/>
      <c r="B3657" s="532"/>
      <c r="C3657" s="22"/>
      <c r="D3657" s="532"/>
    </row>
    <row r="3658" spans="1:4" x14ac:dyDescent="0.2">
      <c r="A3658" s="532"/>
      <c r="B3658" s="532"/>
      <c r="C3658" s="22"/>
      <c r="D3658" s="532"/>
    </row>
    <row r="3659" spans="1:4" x14ac:dyDescent="0.2">
      <c r="A3659" s="532"/>
      <c r="B3659" s="532"/>
      <c r="C3659" s="22"/>
      <c r="D3659" s="532"/>
    </row>
    <row r="3660" spans="1:4" x14ac:dyDescent="0.2">
      <c r="A3660" s="532"/>
      <c r="B3660" s="532"/>
      <c r="C3660" s="22"/>
      <c r="D3660" s="532"/>
    </row>
    <row r="3661" spans="1:4" x14ac:dyDescent="0.2">
      <c r="A3661" s="532"/>
      <c r="B3661" s="532"/>
      <c r="C3661" s="22"/>
      <c r="D3661" s="532"/>
    </row>
    <row r="3662" spans="1:4" x14ac:dyDescent="0.2">
      <c r="A3662" s="532"/>
      <c r="B3662" s="532"/>
      <c r="C3662" s="22"/>
      <c r="D3662" s="532"/>
    </row>
    <row r="3663" spans="1:4" x14ac:dyDescent="0.2">
      <c r="A3663" s="532"/>
      <c r="B3663" s="532"/>
      <c r="C3663" s="22"/>
      <c r="D3663" s="532"/>
    </row>
    <row r="3664" spans="1:4" x14ac:dyDescent="0.2">
      <c r="A3664" s="532"/>
      <c r="B3664" s="532"/>
      <c r="C3664" s="22"/>
      <c r="D3664" s="532"/>
    </row>
    <row r="3665" spans="1:4" x14ac:dyDescent="0.2">
      <c r="A3665" s="532"/>
      <c r="B3665" s="532"/>
      <c r="C3665" s="22"/>
      <c r="D3665" s="532"/>
    </row>
    <row r="3666" spans="1:4" x14ac:dyDescent="0.2">
      <c r="A3666" s="532"/>
      <c r="B3666" s="532"/>
      <c r="C3666" s="22"/>
      <c r="D3666" s="532"/>
    </row>
    <row r="3667" spans="1:4" x14ac:dyDescent="0.2">
      <c r="A3667" s="532"/>
      <c r="B3667" s="532"/>
      <c r="C3667" s="22"/>
      <c r="D3667" s="532"/>
    </row>
    <row r="3668" spans="1:4" x14ac:dyDescent="0.2">
      <c r="A3668" s="532"/>
      <c r="B3668" s="532"/>
      <c r="C3668" s="22"/>
      <c r="D3668" s="532"/>
    </row>
    <row r="3669" spans="1:4" x14ac:dyDescent="0.2">
      <c r="A3669" s="532"/>
      <c r="B3669" s="532"/>
      <c r="C3669" s="22"/>
      <c r="D3669" s="532"/>
    </row>
    <row r="3670" spans="1:4" x14ac:dyDescent="0.2">
      <c r="A3670" s="532"/>
      <c r="B3670" s="532"/>
      <c r="C3670" s="22"/>
      <c r="D3670" s="532"/>
    </row>
    <row r="3671" spans="1:4" x14ac:dyDescent="0.2">
      <c r="A3671" s="532"/>
      <c r="B3671" s="532"/>
      <c r="C3671" s="22"/>
      <c r="D3671" s="532"/>
    </row>
    <row r="3672" spans="1:4" x14ac:dyDescent="0.2">
      <c r="A3672" s="532"/>
      <c r="B3672" s="532"/>
      <c r="C3672" s="22"/>
      <c r="D3672" s="532"/>
    </row>
    <row r="3673" spans="1:4" x14ac:dyDescent="0.2">
      <c r="A3673" s="532"/>
      <c r="B3673" s="532"/>
      <c r="C3673" s="22"/>
      <c r="D3673" s="532"/>
    </row>
    <row r="3674" spans="1:4" x14ac:dyDescent="0.2">
      <c r="A3674" s="532"/>
      <c r="B3674" s="532"/>
      <c r="C3674" s="22"/>
      <c r="D3674" s="532"/>
    </row>
    <row r="3675" spans="1:4" x14ac:dyDescent="0.2">
      <c r="A3675" s="532"/>
      <c r="B3675" s="532"/>
      <c r="C3675" s="22"/>
      <c r="D3675" s="532"/>
    </row>
    <row r="3676" spans="1:4" x14ac:dyDescent="0.2">
      <c r="A3676" s="532"/>
      <c r="B3676" s="532"/>
      <c r="C3676" s="22"/>
      <c r="D3676" s="532"/>
    </row>
    <row r="3677" spans="1:4" x14ac:dyDescent="0.2">
      <c r="A3677" s="532"/>
      <c r="B3677" s="532"/>
      <c r="C3677" s="22"/>
      <c r="D3677" s="532"/>
    </row>
    <row r="3678" spans="1:4" x14ac:dyDescent="0.2">
      <c r="A3678" s="532"/>
      <c r="B3678" s="532"/>
      <c r="C3678" s="22"/>
      <c r="D3678" s="532"/>
    </row>
    <row r="3679" spans="1:4" x14ac:dyDescent="0.2">
      <c r="A3679" s="532"/>
      <c r="B3679" s="532"/>
      <c r="C3679" s="22"/>
      <c r="D3679" s="532"/>
    </row>
    <row r="3680" spans="1:4" x14ac:dyDescent="0.2">
      <c r="A3680" s="532"/>
      <c r="B3680" s="532"/>
      <c r="C3680" s="22"/>
      <c r="D3680" s="532"/>
    </row>
    <row r="3681" spans="1:4" x14ac:dyDescent="0.2">
      <c r="A3681" s="532"/>
      <c r="B3681" s="532"/>
      <c r="C3681" s="22"/>
      <c r="D3681" s="532"/>
    </row>
    <row r="3682" spans="1:4" x14ac:dyDescent="0.2">
      <c r="A3682" s="532"/>
      <c r="B3682" s="532"/>
      <c r="C3682" s="22"/>
      <c r="D3682" s="532"/>
    </row>
    <row r="3683" spans="1:4" x14ac:dyDescent="0.2">
      <c r="A3683" s="532"/>
      <c r="B3683" s="532"/>
      <c r="C3683" s="22"/>
      <c r="D3683" s="532"/>
    </row>
    <row r="3684" spans="1:4" x14ac:dyDescent="0.2">
      <c r="A3684" s="532"/>
      <c r="B3684" s="532"/>
      <c r="C3684" s="22"/>
      <c r="D3684" s="532"/>
    </row>
    <row r="3685" spans="1:4" x14ac:dyDescent="0.2">
      <c r="A3685" s="532"/>
      <c r="B3685" s="532"/>
      <c r="C3685" s="22"/>
      <c r="D3685" s="532"/>
    </row>
    <row r="3686" spans="1:4" x14ac:dyDescent="0.2">
      <c r="A3686" s="532"/>
      <c r="B3686" s="532"/>
      <c r="C3686" s="22"/>
      <c r="D3686" s="532"/>
    </row>
    <row r="3687" spans="1:4" x14ac:dyDescent="0.2">
      <c r="A3687" s="532"/>
      <c r="B3687" s="532"/>
      <c r="C3687" s="22"/>
      <c r="D3687" s="532"/>
    </row>
    <row r="3688" spans="1:4" x14ac:dyDescent="0.2">
      <c r="A3688" s="532"/>
      <c r="B3688" s="532"/>
      <c r="C3688" s="22"/>
      <c r="D3688" s="532"/>
    </row>
    <row r="3689" spans="1:4" x14ac:dyDescent="0.2">
      <c r="A3689" s="532"/>
      <c r="B3689" s="532"/>
      <c r="C3689" s="22"/>
      <c r="D3689" s="532"/>
    </row>
    <row r="3690" spans="1:4" x14ac:dyDescent="0.2">
      <c r="A3690" s="532"/>
      <c r="B3690" s="532"/>
      <c r="C3690" s="22"/>
      <c r="D3690" s="532"/>
    </row>
    <row r="3691" spans="1:4" x14ac:dyDescent="0.2">
      <c r="A3691" s="532"/>
      <c r="B3691" s="532"/>
      <c r="C3691" s="22"/>
      <c r="D3691" s="532"/>
    </row>
    <row r="3692" spans="1:4" x14ac:dyDescent="0.2">
      <c r="A3692" s="532"/>
      <c r="B3692" s="532"/>
      <c r="C3692" s="22"/>
      <c r="D3692" s="532"/>
    </row>
    <row r="3693" spans="1:4" x14ac:dyDescent="0.2">
      <c r="A3693" s="532"/>
      <c r="B3693" s="532"/>
      <c r="C3693" s="22"/>
      <c r="D3693" s="532"/>
    </row>
    <row r="3694" spans="1:4" x14ac:dyDescent="0.2">
      <c r="A3694" s="532"/>
      <c r="B3694" s="532"/>
      <c r="C3694" s="22"/>
      <c r="D3694" s="532"/>
    </row>
    <row r="3695" spans="1:4" x14ac:dyDescent="0.2">
      <c r="A3695" s="532"/>
      <c r="B3695" s="532"/>
      <c r="C3695" s="22"/>
      <c r="D3695" s="532"/>
    </row>
    <row r="3696" spans="1:4" x14ac:dyDescent="0.2">
      <c r="A3696" s="532"/>
      <c r="B3696" s="532"/>
      <c r="C3696" s="22"/>
      <c r="D3696" s="532"/>
    </row>
    <row r="3697" spans="1:4" x14ac:dyDescent="0.2">
      <c r="A3697" s="532"/>
      <c r="B3697" s="532"/>
      <c r="C3697" s="22"/>
      <c r="D3697" s="532"/>
    </row>
    <row r="3698" spans="1:4" x14ac:dyDescent="0.2">
      <c r="A3698" s="532"/>
      <c r="B3698" s="532"/>
      <c r="C3698" s="22"/>
      <c r="D3698" s="532"/>
    </row>
    <row r="3699" spans="1:4" x14ac:dyDescent="0.2">
      <c r="A3699" s="532"/>
      <c r="B3699" s="532"/>
      <c r="C3699" s="22"/>
      <c r="D3699" s="532"/>
    </row>
    <row r="3700" spans="1:4" x14ac:dyDescent="0.2">
      <c r="A3700" s="532"/>
      <c r="B3700" s="532"/>
      <c r="C3700" s="22"/>
      <c r="D3700" s="532"/>
    </row>
    <row r="3701" spans="1:4" x14ac:dyDescent="0.2">
      <c r="A3701" s="532"/>
      <c r="B3701" s="532"/>
      <c r="C3701" s="22"/>
      <c r="D3701" s="532"/>
    </row>
    <row r="3702" spans="1:4" x14ac:dyDescent="0.2">
      <c r="A3702" s="532"/>
      <c r="B3702" s="532"/>
      <c r="C3702" s="22"/>
      <c r="D3702" s="532"/>
    </row>
    <row r="3703" spans="1:4" x14ac:dyDescent="0.2">
      <c r="A3703" s="532"/>
      <c r="B3703" s="532"/>
      <c r="C3703" s="22"/>
      <c r="D3703" s="532"/>
    </row>
    <row r="3704" spans="1:4" x14ac:dyDescent="0.2">
      <c r="A3704" s="532"/>
      <c r="B3704" s="532"/>
      <c r="C3704" s="22"/>
      <c r="D3704" s="532"/>
    </row>
    <row r="3705" spans="1:4" x14ac:dyDescent="0.2">
      <c r="A3705" s="532"/>
      <c r="B3705" s="532"/>
      <c r="C3705" s="22"/>
      <c r="D3705" s="532"/>
    </row>
    <row r="3706" spans="1:4" x14ac:dyDescent="0.2">
      <c r="A3706" s="532"/>
      <c r="B3706" s="532"/>
      <c r="C3706" s="22"/>
      <c r="D3706" s="532"/>
    </row>
    <row r="3707" spans="1:4" x14ac:dyDescent="0.2">
      <c r="A3707" s="532"/>
      <c r="B3707" s="532"/>
      <c r="C3707" s="22"/>
      <c r="D3707" s="532"/>
    </row>
    <row r="3708" spans="1:4" x14ac:dyDescent="0.2">
      <c r="A3708" s="532"/>
      <c r="B3708" s="532"/>
      <c r="C3708" s="22"/>
      <c r="D3708" s="532"/>
    </row>
    <row r="3709" spans="1:4" x14ac:dyDescent="0.2">
      <c r="A3709" s="532"/>
      <c r="B3709" s="532"/>
      <c r="C3709" s="22"/>
      <c r="D3709" s="532"/>
    </row>
    <row r="3710" spans="1:4" x14ac:dyDescent="0.2">
      <c r="A3710" s="532"/>
      <c r="B3710" s="532"/>
      <c r="C3710" s="22"/>
      <c r="D3710" s="532"/>
    </row>
    <row r="3711" spans="1:4" x14ac:dyDescent="0.2">
      <c r="A3711" s="532"/>
      <c r="B3711" s="532"/>
      <c r="C3711" s="22"/>
      <c r="D3711" s="532"/>
    </row>
    <row r="3712" spans="1:4" x14ac:dyDescent="0.2">
      <c r="A3712" s="532"/>
      <c r="B3712" s="532"/>
      <c r="C3712" s="22"/>
      <c r="D3712" s="532"/>
    </row>
    <row r="3713" spans="1:4" x14ac:dyDescent="0.2">
      <c r="A3713" s="532"/>
      <c r="B3713" s="532"/>
      <c r="C3713" s="22"/>
      <c r="D3713" s="532"/>
    </row>
    <row r="3714" spans="1:4" x14ac:dyDescent="0.2">
      <c r="A3714" s="532"/>
      <c r="B3714" s="532"/>
      <c r="C3714" s="22"/>
      <c r="D3714" s="532"/>
    </row>
    <row r="3715" spans="1:4" x14ac:dyDescent="0.2">
      <c r="A3715" s="532"/>
      <c r="B3715" s="532"/>
      <c r="C3715" s="22"/>
      <c r="D3715" s="532"/>
    </row>
    <row r="3716" spans="1:4" x14ac:dyDescent="0.2">
      <c r="A3716" s="532"/>
      <c r="B3716" s="532"/>
      <c r="C3716" s="22"/>
      <c r="D3716" s="532"/>
    </row>
    <row r="3717" spans="1:4" x14ac:dyDescent="0.2">
      <c r="A3717" s="532"/>
      <c r="B3717" s="532"/>
      <c r="C3717" s="22"/>
      <c r="D3717" s="532"/>
    </row>
    <row r="3718" spans="1:4" x14ac:dyDescent="0.2">
      <c r="A3718" s="532"/>
      <c r="B3718" s="532"/>
      <c r="C3718" s="22"/>
      <c r="D3718" s="532"/>
    </row>
    <row r="3719" spans="1:4" x14ac:dyDescent="0.2">
      <c r="A3719" s="532"/>
      <c r="B3719" s="532"/>
      <c r="C3719" s="22"/>
      <c r="D3719" s="532"/>
    </row>
    <row r="3720" spans="1:4" x14ac:dyDescent="0.2">
      <c r="A3720" s="532"/>
      <c r="B3720" s="532"/>
      <c r="C3720" s="22"/>
      <c r="D3720" s="532"/>
    </row>
    <row r="3721" spans="1:4" x14ac:dyDescent="0.2">
      <c r="A3721" s="532"/>
      <c r="B3721" s="532"/>
      <c r="C3721" s="22"/>
      <c r="D3721" s="532"/>
    </row>
    <row r="3722" spans="1:4" x14ac:dyDescent="0.2">
      <c r="A3722" s="532"/>
      <c r="B3722" s="532"/>
      <c r="C3722" s="22"/>
      <c r="D3722" s="532"/>
    </row>
    <row r="3723" spans="1:4" x14ac:dyDescent="0.2">
      <c r="A3723" s="532"/>
      <c r="B3723" s="532"/>
      <c r="C3723" s="22"/>
      <c r="D3723" s="532"/>
    </row>
    <row r="3724" spans="1:4" x14ac:dyDescent="0.2">
      <c r="A3724" s="532"/>
      <c r="B3724" s="532"/>
      <c r="C3724" s="22"/>
      <c r="D3724" s="532"/>
    </row>
    <row r="3725" spans="1:4" x14ac:dyDescent="0.2">
      <c r="A3725" s="532"/>
      <c r="B3725" s="532"/>
      <c r="C3725" s="22"/>
      <c r="D3725" s="532"/>
    </row>
    <row r="3726" spans="1:4" x14ac:dyDescent="0.2">
      <c r="A3726" s="532"/>
      <c r="B3726" s="532"/>
      <c r="C3726" s="22"/>
      <c r="D3726" s="532"/>
    </row>
    <row r="3727" spans="1:4" x14ac:dyDescent="0.2">
      <c r="A3727" s="532"/>
      <c r="B3727" s="532"/>
      <c r="C3727" s="22"/>
      <c r="D3727" s="532"/>
    </row>
    <row r="3728" spans="1:4" x14ac:dyDescent="0.2">
      <c r="A3728" s="532"/>
      <c r="B3728" s="532"/>
      <c r="C3728" s="22"/>
      <c r="D3728" s="532"/>
    </row>
    <row r="3729" spans="1:4" x14ac:dyDescent="0.2">
      <c r="A3729" s="532"/>
      <c r="B3729" s="532"/>
      <c r="C3729" s="22"/>
      <c r="D3729" s="532"/>
    </row>
    <row r="3730" spans="1:4" x14ac:dyDescent="0.2">
      <c r="A3730" s="532"/>
      <c r="B3730" s="532"/>
      <c r="C3730" s="22"/>
      <c r="D3730" s="532"/>
    </row>
    <row r="3731" spans="1:4" x14ac:dyDescent="0.2">
      <c r="A3731" s="532"/>
      <c r="B3731" s="532"/>
      <c r="C3731" s="22"/>
      <c r="D3731" s="532"/>
    </row>
    <row r="3732" spans="1:4" x14ac:dyDescent="0.2">
      <c r="A3732" s="532"/>
      <c r="B3732" s="532"/>
      <c r="C3732" s="22"/>
      <c r="D3732" s="532"/>
    </row>
    <row r="3733" spans="1:4" x14ac:dyDescent="0.2">
      <c r="A3733" s="532"/>
      <c r="B3733" s="532"/>
      <c r="C3733" s="22"/>
      <c r="D3733" s="532"/>
    </row>
    <row r="3734" spans="1:4" x14ac:dyDescent="0.2">
      <c r="A3734" s="532"/>
      <c r="B3734" s="532"/>
      <c r="C3734" s="22"/>
      <c r="D3734" s="532"/>
    </row>
    <row r="3735" spans="1:4" x14ac:dyDescent="0.2">
      <c r="A3735" s="532"/>
      <c r="B3735" s="532"/>
      <c r="C3735" s="22"/>
      <c r="D3735" s="532"/>
    </row>
    <row r="3736" spans="1:4" x14ac:dyDescent="0.2">
      <c r="A3736" s="532"/>
      <c r="B3736" s="532"/>
      <c r="C3736" s="22"/>
      <c r="D3736" s="532"/>
    </row>
    <row r="3737" spans="1:4" x14ac:dyDescent="0.2">
      <c r="A3737" s="532"/>
      <c r="B3737" s="532"/>
      <c r="C3737" s="22"/>
      <c r="D3737" s="532"/>
    </row>
    <row r="3738" spans="1:4" x14ac:dyDescent="0.2">
      <c r="A3738" s="532"/>
      <c r="B3738" s="532"/>
      <c r="C3738" s="22"/>
      <c r="D3738" s="532"/>
    </row>
    <row r="3739" spans="1:4" x14ac:dyDescent="0.2">
      <c r="A3739" s="532"/>
      <c r="B3739" s="532"/>
      <c r="C3739" s="22"/>
      <c r="D3739" s="532"/>
    </row>
    <row r="3740" spans="1:4" x14ac:dyDescent="0.2">
      <c r="A3740" s="532"/>
      <c r="B3740" s="532"/>
      <c r="C3740" s="22"/>
      <c r="D3740" s="532"/>
    </row>
    <row r="3741" spans="1:4" x14ac:dyDescent="0.2">
      <c r="A3741" s="532"/>
      <c r="B3741" s="532"/>
      <c r="C3741" s="22"/>
      <c r="D3741" s="532"/>
    </row>
    <row r="3742" spans="1:4" x14ac:dyDescent="0.2">
      <c r="A3742" s="532"/>
      <c r="B3742" s="532"/>
      <c r="C3742" s="22"/>
      <c r="D3742" s="532"/>
    </row>
    <row r="3743" spans="1:4" x14ac:dyDescent="0.2">
      <c r="A3743" s="532"/>
      <c r="B3743" s="532"/>
      <c r="C3743" s="22"/>
      <c r="D3743" s="532"/>
    </row>
    <row r="3744" spans="1:4" x14ac:dyDescent="0.2">
      <c r="A3744" s="532"/>
      <c r="B3744" s="532"/>
      <c r="C3744" s="22"/>
      <c r="D3744" s="532"/>
    </row>
    <row r="3745" spans="1:4" x14ac:dyDescent="0.2">
      <c r="A3745" s="532"/>
      <c r="B3745" s="532"/>
      <c r="C3745" s="22"/>
      <c r="D3745" s="532"/>
    </row>
    <row r="3746" spans="1:4" x14ac:dyDescent="0.2">
      <c r="A3746" s="532"/>
      <c r="B3746" s="532"/>
      <c r="C3746" s="22"/>
      <c r="D3746" s="532"/>
    </row>
    <row r="3747" spans="1:4" x14ac:dyDescent="0.2">
      <c r="A3747" s="532"/>
      <c r="B3747" s="532"/>
      <c r="C3747" s="22"/>
      <c r="D3747" s="532"/>
    </row>
    <row r="3748" spans="1:4" x14ac:dyDescent="0.2">
      <c r="A3748" s="532"/>
      <c r="B3748" s="532"/>
      <c r="C3748" s="22"/>
      <c r="D3748" s="532"/>
    </row>
    <row r="3749" spans="1:4" x14ac:dyDescent="0.2">
      <c r="A3749" s="532"/>
      <c r="B3749" s="532"/>
      <c r="C3749" s="22"/>
      <c r="D3749" s="532"/>
    </row>
    <row r="3750" spans="1:4" x14ac:dyDescent="0.2">
      <c r="A3750" s="532"/>
      <c r="B3750" s="532"/>
      <c r="C3750" s="22"/>
      <c r="D3750" s="532"/>
    </row>
    <row r="3751" spans="1:4" x14ac:dyDescent="0.2">
      <c r="A3751" s="532"/>
      <c r="B3751" s="532"/>
      <c r="C3751" s="22"/>
      <c r="D3751" s="532"/>
    </row>
    <row r="3752" spans="1:4" x14ac:dyDescent="0.2">
      <c r="A3752" s="532"/>
      <c r="B3752" s="532"/>
      <c r="C3752" s="22"/>
      <c r="D3752" s="532"/>
    </row>
    <row r="3753" spans="1:4" x14ac:dyDescent="0.2">
      <c r="A3753" s="532"/>
      <c r="B3753" s="532"/>
      <c r="C3753" s="22"/>
      <c r="D3753" s="532"/>
    </row>
    <row r="3754" spans="1:4" x14ac:dyDescent="0.2">
      <c r="A3754" s="532"/>
      <c r="B3754" s="532"/>
      <c r="C3754" s="22"/>
      <c r="D3754" s="532"/>
    </row>
    <row r="3755" spans="1:4" x14ac:dyDescent="0.2">
      <c r="A3755" s="532"/>
      <c r="B3755" s="532"/>
      <c r="C3755" s="22"/>
      <c r="D3755" s="532"/>
    </row>
    <row r="3756" spans="1:4" x14ac:dyDescent="0.2">
      <c r="A3756" s="532"/>
      <c r="B3756" s="532"/>
      <c r="C3756" s="22"/>
      <c r="D3756" s="532"/>
    </row>
    <row r="3757" spans="1:4" x14ac:dyDescent="0.2">
      <c r="A3757" s="532"/>
      <c r="B3757" s="532"/>
      <c r="C3757" s="22"/>
      <c r="D3757" s="532"/>
    </row>
    <row r="3758" spans="1:4" x14ac:dyDescent="0.2">
      <c r="A3758" s="532"/>
      <c r="B3758" s="532"/>
      <c r="C3758" s="22"/>
      <c r="D3758" s="532"/>
    </row>
    <row r="3759" spans="1:4" x14ac:dyDescent="0.2">
      <c r="A3759" s="532"/>
      <c r="B3759" s="532"/>
      <c r="C3759" s="22"/>
      <c r="D3759" s="532"/>
    </row>
    <row r="3760" spans="1:4" x14ac:dyDescent="0.2">
      <c r="A3760" s="532"/>
      <c r="B3760" s="532"/>
      <c r="C3760" s="22"/>
      <c r="D3760" s="532"/>
    </row>
    <row r="3761" spans="1:4" x14ac:dyDescent="0.2">
      <c r="A3761" s="532"/>
      <c r="B3761" s="532"/>
      <c r="C3761" s="22"/>
      <c r="D3761" s="532"/>
    </row>
    <row r="3762" spans="1:4" x14ac:dyDescent="0.2">
      <c r="A3762" s="532"/>
      <c r="B3762" s="532"/>
      <c r="C3762" s="22"/>
      <c r="D3762" s="532"/>
    </row>
    <row r="3763" spans="1:4" x14ac:dyDescent="0.2">
      <c r="A3763" s="532"/>
      <c r="B3763" s="532"/>
      <c r="C3763" s="22"/>
      <c r="D3763" s="532"/>
    </row>
    <row r="3764" spans="1:4" x14ac:dyDescent="0.2">
      <c r="A3764" s="532"/>
      <c r="B3764" s="532"/>
      <c r="C3764" s="22"/>
      <c r="D3764" s="532"/>
    </row>
    <row r="3765" spans="1:4" x14ac:dyDescent="0.2">
      <c r="A3765" s="532"/>
      <c r="B3765" s="532"/>
      <c r="C3765" s="22"/>
      <c r="D3765" s="532"/>
    </row>
    <row r="3766" spans="1:4" x14ac:dyDescent="0.2">
      <c r="A3766" s="532"/>
      <c r="B3766" s="532"/>
      <c r="C3766" s="22"/>
      <c r="D3766" s="532"/>
    </row>
    <row r="3767" spans="1:4" x14ac:dyDescent="0.2">
      <c r="A3767" s="532"/>
      <c r="B3767" s="532"/>
      <c r="C3767" s="22"/>
      <c r="D3767" s="532"/>
    </row>
    <row r="3768" spans="1:4" x14ac:dyDescent="0.2">
      <c r="A3768" s="532"/>
      <c r="B3768" s="532"/>
      <c r="C3768" s="22"/>
      <c r="D3768" s="532"/>
    </row>
    <row r="3769" spans="1:4" x14ac:dyDescent="0.2">
      <c r="A3769" s="532"/>
      <c r="B3769" s="532"/>
      <c r="C3769" s="22"/>
      <c r="D3769" s="532"/>
    </row>
    <row r="3770" spans="1:4" x14ac:dyDescent="0.2">
      <c r="A3770" s="532"/>
      <c r="B3770" s="532"/>
      <c r="C3770" s="22"/>
      <c r="D3770" s="532"/>
    </row>
    <row r="3771" spans="1:4" x14ac:dyDescent="0.2">
      <c r="A3771" s="532"/>
      <c r="B3771" s="532"/>
      <c r="C3771" s="22"/>
      <c r="D3771" s="532"/>
    </row>
    <row r="3772" spans="1:4" x14ac:dyDescent="0.2">
      <c r="A3772" s="532"/>
      <c r="B3772" s="532"/>
      <c r="C3772" s="22"/>
      <c r="D3772" s="532"/>
    </row>
    <row r="3773" spans="1:4" x14ac:dyDescent="0.2">
      <c r="A3773" s="532"/>
      <c r="B3773" s="532"/>
      <c r="C3773" s="22"/>
      <c r="D3773" s="532"/>
    </row>
    <row r="3774" spans="1:4" x14ac:dyDescent="0.2">
      <c r="A3774" s="532"/>
      <c r="B3774" s="532"/>
      <c r="C3774" s="22"/>
      <c r="D3774" s="532"/>
    </row>
    <row r="3775" spans="1:4" x14ac:dyDescent="0.2">
      <c r="A3775" s="532"/>
      <c r="B3775" s="532"/>
      <c r="C3775" s="22"/>
      <c r="D3775" s="532"/>
    </row>
    <row r="3776" spans="1:4" x14ac:dyDescent="0.2">
      <c r="A3776" s="532"/>
      <c r="B3776" s="532"/>
      <c r="C3776" s="22"/>
      <c r="D3776" s="532"/>
    </row>
    <row r="3777" spans="1:4" x14ac:dyDescent="0.2">
      <c r="A3777" s="532"/>
      <c r="B3777" s="532"/>
      <c r="C3777" s="22"/>
      <c r="D3777" s="532"/>
    </row>
    <row r="3778" spans="1:4" x14ac:dyDescent="0.2">
      <c r="A3778" s="532"/>
      <c r="B3778" s="532"/>
      <c r="C3778" s="22"/>
      <c r="D3778" s="532"/>
    </row>
    <row r="3779" spans="1:4" x14ac:dyDescent="0.2">
      <c r="A3779" s="532"/>
      <c r="B3779" s="532"/>
      <c r="C3779" s="22"/>
      <c r="D3779" s="532"/>
    </row>
    <row r="3780" spans="1:4" x14ac:dyDescent="0.2">
      <c r="A3780" s="532"/>
      <c r="B3780" s="532"/>
      <c r="C3780" s="22"/>
      <c r="D3780" s="532"/>
    </row>
    <row r="3781" spans="1:4" x14ac:dyDescent="0.2">
      <c r="A3781" s="532"/>
      <c r="B3781" s="532"/>
      <c r="C3781" s="22"/>
      <c r="D3781" s="532"/>
    </row>
    <row r="3782" spans="1:4" x14ac:dyDescent="0.2">
      <c r="A3782" s="532"/>
      <c r="B3782" s="532"/>
      <c r="C3782" s="22"/>
      <c r="D3782" s="532"/>
    </row>
    <row r="3783" spans="1:4" x14ac:dyDescent="0.2">
      <c r="A3783" s="532"/>
      <c r="B3783" s="532"/>
      <c r="C3783" s="22"/>
      <c r="D3783" s="532"/>
    </row>
    <row r="3784" spans="1:4" x14ac:dyDescent="0.2">
      <c r="A3784" s="532"/>
      <c r="B3784" s="532"/>
      <c r="C3784" s="22"/>
      <c r="D3784" s="532"/>
    </row>
    <row r="3785" spans="1:4" x14ac:dyDescent="0.2">
      <c r="A3785" s="532"/>
      <c r="B3785" s="532"/>
      <c r="C3785" s="22"/>
      <c r="D3785" s="532"/>
    </row>
    <row r="3786" spans="1:4" x14ac:dyDescent="0.2">
      <c r="A3786" s="532"/>
      <c r="B3786" s="532"/>
      <c r="C3786" s="22"/>
      <c r="D3786" s="532"/>
    </row>
    <row r="3787" spans="1:4" x14ac:dyDescent="0.2">
      <c r="A3787" s="532"/>
      <c r="B3787" s="532"/>
      <c r="C3787" s="22"/>
      <c r="D3787" s="532"/>
    </row>
    <row r="3788" spans="1:4" x14ac:dyDescent="0.2">
      <c r="A3788" s="532"/>
      <c r="B3788" s="532"/>
      <c r="C3788" s="22"/>
      <c r="D3788" s="532"/>
    </row>
    <row r="3789" spans="1:4" x14ac:dyDescent="0.2">
      <c r="A3789" s="532"/>
      <c r="B3789" s="532"/>
      <c r="C3789" s="22"/>
      <c r="D3789" s="532"/>
    </row>
    <row r="3790" spans="1:4" x14ac:dyDescent="0.2">
      <c r="A3790" s="532"/>
      <c r="B3790" s="532"/>
      <c r="C3790" s="22"/>
      <c r="D3790" s="532"/>
    </row>
    <row r="3791" spans="1:4" x14ac:dyDescent="0.2">
      <c r="A3791" s="532"/>
      <c r="B3791" s="532"/>
      <c r="C3791" s="22"/>
      <c r="D3791" s="532"/>
    </row>
    <row r="3792" spans="1:4" x14ac:dyDescent="0.2">
      <c r="A3792" s="532"/>
      <c r="B3792" s="532"/>
      <c r="C3792" s="22"/>
      <c r="D3792" s="532"/>
    </row>
    <row r="3793" spans="1:4" x14ac:dyDescent="0.2">
      <c r="A3793" s="532"/>
      <c r="B3793" s="532"/>
      <c r="C3793" s="22"/>
      <c r="D3793" s="532"/>
    </row>
    <row r="3794" spans="1:4" x14ac:dyDescent="0.2">
      <c r="A3794" s="532"/>
      <c r="B3794" s="532"/>
      <c r="C3794" s="22"/>
      <c r="D3794" s="532"/>
    </row>
    <row r="3795" spans="1:4" x14ac:dyDescent="0.2">
      <c r="A3795" s="532"/>
      <c r="B3795" s="532"/>
      <c r="C3795" s="22"/>
      <c r="D3795" s="532"/>
    </row>
    <row r="3796" spans="1:4" x14ac:dyDescent="0.2">
      <c r="A3796" s="532"/>
      <c r="B3796" s="532"/>
      <c r="C3796" s="22"/>
      <c r="D3796" s="532"/>
    </row>
    <row r="3797" spans="1:4" x14ac:dyDescent="0.2">
      <c r="A3797" s="532"/>
      <c r="B3797" s="532"/>
      <c r="C3797" s="22"/>
      <c r="D3797" s="532"/>
    </row>
    <row r="3798" spans="1:4" x14ac:dyDescent="0.2">
      <c r="A3798" s="532"/>
      <c r="B3798" s="532"/>
      <c r="C3798" s="22"/>
      <c r="D3798" s="532"/>
    </row>
    <row r="3799" spans="1:4" x14ac:dyDescent="0.2">
      <c r="A3799" s="532"/>
      <c r="B3799" s="532"/>
      <c r="C3799" s="22"/>
      <c r="D3799" s="532"/>
    </row>
    <row r="3800" spans="1:4" x14ac:dyDescent="0.2">
      <c r="A3800" s="532"/>
      <c r="B3800" s="532"/>
      <c r="C3800" s="22"/>
      <c r="D3800" s="532"/>
    </row>
    <row r="3801" spans="1:4" x14ac:dyDescent="0.2">
      <c r="A3801" s="532"/>
      <c r="B3801" s="532"/>
      <c r="C3801" s="22"/>
      <c r="D3801" s="532"/>
    </row>
    <row r="3802" spans="1:4" x14ac:dyDescent="0.2">
      <c r="A3802" s="532"/>
      <c r="B3802" s="532"/>
      <c r="C3802" s="22"/>
      <c r="D3802" s="532"/>
    </row>
    <row r="3803" spans="1:4" x14ac:dyDescent="0.2">
      <c r="A3803" s="532"/>
      <c r="B3803" s="532"/>
      <c r="C3803" s="22"/>
      <c r="D3803" s="532"/>
    </row>
    <row r="3804" spans="1:4" x14ac:dyDescent="0.2">
      <c r="A3804" s="532"/>
      <c r="B3804" s="532"/>
      <c r="C3804" s="22"/>
      <c r="D3804" s="532"/>
    </row>
    <row r="3805" spans="1:4" x14ac:dyDescent="0.2">
      <c r="A3805" s="532"/>
      <c r="B3805" s="532"/>
      <c r="C3805" s="22"/>
      <c r="D3805" s="532"/>
    </row>
    <row r="3806" spans="1:4" x14ac:dyDescent="0.2">
      <c r="A3806" s="532"/>
      <c r="B3806" s="532"/>
      <c r="C3806" s="22"/>
      <c r="D3806" s="532"/>
    </row>
    <row r="3807" spans="1:4" x14ac:dyDescent="0.2">
      <c r="A3807" s="532"/>
      <c r="B3807" s="532"/>
      <c r="C3807" s="22"/>
      <c r="D3807" s="532"/>
    </row>
    <row r="3808" spans="1:4" x14ac:dyDescent="0.2">
      <c r="A3808" s="532"/>
      <c r="B3808" s="532"/>
      <c r="C3808" s="22"/>
      <c r="D3808" s="532"/>
    </row>
    <row r="3809" spans="1:4" x14ac:dyDescent="0.2">
      <c r="A3809" s="532"/>
      <c r="B3809" s="532"/>
      <c r="C3809" s="22"/>
      <c r="D3809" s="532"/>
    </row>
    <row r="3810" spans="1:4" x14ac:dyDescent="0.2">
      <c r="A3810" s="532"/>
      <c r="B3810" s="532"/>
      <c r="C3810" s="22"/>
      <c r="D3810" s="532"/>
    </row>
    <row r="3811" spans="1:4" x14ac:dyDescent="0.2">
      <c r="A3811" s="532"/>
      <c r="B3811" s="532"/>
      <c r="C3811" s="22"/>
      <c r="D3811" s="532"/>
    </row>
    <row r="3812" spans="1:4" x14ac:dyDescent="0.2">
      <c r="A3812" s="532"/>
      <c r="B3812" s="532"/>
      <c r="C3812" s="22"/>
      <c r="D3812" s="532"/>
    </row>
    <row r="3813" spans="1:4" x14ac:dyDescent="0.2">
      <c r="A3813" s="532"/>
      <c r="B3813" s="532"/>
      <c r="C3813" s="22"/>
      <c r="D3813" s="532"/>
    </row>
    <row r="3814" spans="1:4" x14ac:dyDescent="0.2">
      <c r="A3814" s="532"/>
      <c r="B3814" s="532"/>
      <c r="C3814" s="22"/>
      <c r="D3814" s="532"/>
    </row>
    <row r="3815" spans="1:4" x14ac:dyDescent="0.2">
      <c r="A3815" s="532"/>
      <c r="B3815" s="532"/>
      <c r="C3815" s="22"/>
      <c r="D3815" s="532"/>
    </row>
    <row r="3816" spans="1:4" x14ac:dyDescent="0.2">
      <c r="A3816" s="532"/>
      <c r="B3816" s="532"/>
      <c r="C3816" s="22"/>
      <c r="D3816" s="532"/>
    </row>
    <row r="3817" spans="1:4" x14ac:dyDescent="0.2">
      <c r="A3817" s="532"/>
      <c r="B3817" s="532"/>
      <c r="C3817" s="22"/>
      <c r="D3817" s="532"/>
    </row>
    <row r="3818" spans="1:4" x14ac:dyDescent="0.2">
      <c r="A3818" s="532"/>
      <c r="B3818" s="532"/>
      <c r="C3818" s="22"/>
      <c r="D3818" s="532"/>
    </row>
    <row r="3819" spans="1:4" x14ac:dyDescent="0.2">
      <c r="A3819" s="532"/>
      <c r="B3819" s="532"/>
      <c r="C3819" s="22"/>
      <c r="D3819" s="532"/>
    </row>
    <row r="3820" spans="1:4" x14ac:dyDescent="0.2">
      <c r="A3820" s="532"/>
      <c r="B3820" s="532"/>
      <c r="C3820" s="22"/>
      <c r="D3820" s="532"/>
    </row>
    <row r="3821" spans="1:4" x14ac:dyDescent="0.2">
      <c r="A3821" s="532"/>
      <c r="B3821" s="532"/>
      <c r="C3821" s="22"/>
      <c r="D3821" s="532"/>
    </row>
    <row r="3822" spans="1:4" x14ac:dyDescent="0.2">
      <c r="A3822" s="532"/>
      <c r="B3822" s="532"/>
      <c r="C3822" s="22"/>
      <c r="D3822" s="532"/>
    </row>
    <row r="3823" spans="1:4" x14ac:dyDescent="0.2">
      <c r="A3823" s="532"/>
      <c r="B3823" s="532"/>
      <c r="C3823" s="22"/>
      <c r="D3823" s="532"/>
    </row>
    <row r="3824" spans="1:4" x14ac:dyDescent="0.2">
      <c r="A3824" s="532"/>
      <c r="B3824" s="532"/>
      <c r="C3824" s="22"/>
      <c r="D3824" s="532"/>
    </row>
    <row r="3825" spans="1:4" x14ac:dyDescent="0.2">
      <c r="A3825" s="532"/>
      <c r="B3825" s="532"/>
      <c r="C3825" s="22"/>
      <c r="D3825" s="532"/>
    </row>
    <row r="3826" spans="1:4" x14ac:dyDescent="0.2">
      <c r="A3826" s="532"/>
      <c r="B3826" s="532"/>
      <c r="C3826" s="22"/>
      <c r="D3826" s="532"/>
    </row>
    <row r="3827" spans="1:4" x14ac:dyDescent="0.2">
      <c r="A3827" s="532"/>
      <c r="B3827" s="532"/>
      <c r="C3827" s="22"/>
      <c r="D3827" s="532"/>
    </row>
    <row r="3828" spans="1:4" x14ac:dyDescent="0.2">
      <c r="A3828" s="532"/>
      <c r="B3828" s="532"/>
      <c r="C3828" s="22"/>
      <c r="D3828" s="532"/>
    </row>
    <row r="3829" spans="1:4" x14ac:dyDescent="0.2">
      <c r="A3829" s="532"/>
      <c r="B3829" s="532"/>
      <c r="C3829" s="22"/>
      <c r="D3829" s="532"/>
    </row>
    <row r="3830" spans="1:4" x14ac:dyDescent="0.2">
      <c r="A3830" s="532"/>
      <c r="B3830" s="532"/>
      <c r="C3830" s="22"/>
      <c r="D3830" s="532"/>
    </row>
    <row r="3831" spans="1:4" x14ac:dyDescent="0.2">
      <c r="A3831" s="532"/>
      <c r="B3831" s="532"/>
      <c r="C3831" s="22"/>
      <c r="D3831" s="532"/>
    </row>
    <row r="3832" spans="1:4" x14ac:dyDescent="0.2">
      <c r="A3832" s="532"/>
      <c r="B3832" s="532"/>
      <c r="C3832" s="22"/>
      <c r="D3832" s="532"/>
    </row>
    <row r="3833" spans="1:4" x14ac:dyDescent="0.2">
      <c r="A3833" s="532"/>
      <c r="B3833" s="532"/>
      <c r="C3833" s="22"/>
      <c r="D3833" s="532"/>
    </row>
    <row r="3834" spans="1:4" x14ac:dyDescent="0.2">
      <c r="A3834" s="532"/>
      <c r="B3834" s="532"/>
      <c r="C3834" s="22"/>
      <c r="D3834" s="532"/>
    </row>
    <row r="3835" spans="1:4" x14ac:dyDescent="0.2">
      <c r="A3835" s="532"/>
      <c r="B3835" s="532"/>
      <c r="C3835" s="22"/>
      <c r="D3835" s="532"/>
    </row>
    <row r="3836" spans="1:4" x14ac:dyDescent="0.2">
      <c r="A3836" s="532"/>
      <c r="B3836" s="532"/>
      <c r="C3836" s="22"/>
      <c r="D3836" s="532"/>
    </row>
    <row r="3837" spans="1:4" x14ac:dyDescent="0.2">
      <c r="A3837" s="532"/>
      <c r="B3837" s="532"/>
      <c r="C3837" s="22"/>
      <c r="D3837" s="532"/>
    </row>
    <row r="3838" spans="1:4" x14ac:dyDescent="0.2">
      <c r="A3838" s="532"/>
      <c r="B3838" s="532"/>
      <c r="C3838" s="22"/>
      <c r="D3838" s="532"/>
    </row>
    <row r="3839" spans="1:4" x14ac:dyDescent="0.2">
      <c r="A3839" s="532"/>
      <c r="B3839" s="532"/>
      <c r="C3839" s="22"/>
      <c r="D3839" s="532"/>
    </row>
    <row r="3840" spans="1:4" x14ac:dyDescent="0.2">
      <c r="A3840" s="532"/>
      <c r="B3840" s="532"/>
      <c r="C3840" s="22"/>
      <c r="D3840" s="532"/>
    </row>
    <row r="3841" spans="1:4" x14ac:dyDescent="0.2">
      <c r="A3841" s="532"/>
      <c r="B3841" s="532"/>
      <c r="C3841" s="22"/>
      <c r="D3841" s="532"/>
    </row>
    <row r="3842" spans="1:4" x14ac:dyDescent="0.2">
      <c r="A3842" s="532"/>
      <c r="B3842" s="532"/>
      <c r="C3842" s="22"/>
      <c r="D3842" s="532"/>
    </row>
    <row r="3843" spans="1:4" x14ac:dyDescent="0.2">
      <c r="A3843" s="532"/>
      <c r="B3843" s="532"/>
      <c r="C3843" s="22"/>
      <c r="D3843" s="532"/>
    </row>
    <row r="3844" spans="1:4" x14ac:dyDescent="0.2">
      <c r="A3844" s="532"/>
      <c r="B3844" s="532"/>
      <c r="C3844" s="22"/>
      <c r="D3844" s="532"/>
    </row>
    <row r="3845" spans="1:4" x14ac:dyDescent="0.2">
      <c r="A3845" s="532"/>
      <c r="B3845" s="532"/>
      <c r="C3845" s="22"/>
      <c r="D3845" s="532"/>
    </row>
    <row r="3846" spans="1:4" x14ac:dyDescent="0.2">
      <c r="A3846" s="532"/>
      <c r="B3846" s="532"/>
      <c r="C3846" s="22"/>
      <c r="D3846" s="532"/>
    </row>
    <row r="3847" spans="1:4" x14ac:dyDescent="0.2">
      <c r="A3847" s="532"/>
      <c r="B3847" s="532"/>
      <c r="C3847" s="22"/>
      <c r="D3847" s="532"/>
    </row>
    <row r="3848" spans="1:4" x14ac:dyDescent="0.2">
      <c r="A3848" s="532"/>
      <c r="B3848" s="532"/>
      <c r="C3848" s="22"/>
      <c r="D3848" s="532"/>
    </row>
    <row r="3849" spans="1:4" x14ac:dyDescent="0.2">
      <c r="A3849" s="532"/>
      <c r="B3849" s="532"/>
      <c r="C3849" s="22"/>
      <c r="D3849" s="532"/>
    </row>
    <row r="3850" spans="1:4" x14ac:dyDescent="0.2">
      <c r="A3850" s="532"/>
      <c r="B3850" s="532"/>
      <c r="C3850" s="22"/>
      <c r="D3850" s="532"/>
    </row>
    <row r="3851" spans="1:4" x14ac:dyDescent="0.2">
      <c r="A3851" s="532"/>
      <c r="B3851" s="532"/>
      <c r="C3851" s="22"/>
      <c r="D3851" s="532"/>
    </row>
    <row r="3852" spans="1:4" x14ac:dyDescent="0.2">
      <c r="A3852" s="532"/>
      <c r="B3852" s="532"/>
      <c r="C3852" s="22"/>
      <c r="D3852" s="532"/>
    </row>
    <row r="3853" spans="1:4" x14ac:dyDescent="0.2">
      <c r="A3853" s="532"/>
      <c r="B3853" s="532"/>
      <c r="C3853" s="22"/>
      <c r="D3853" s="532"/>
    </row>
    <row r="3854" spans="1:4" x14ac:dyDescent="0.2">
      <c r="A3854" s="532"/>
      <c r="B3854" s="532"/>
      <c r="C3854" s="22"/>
      <c r="D3854" s="532"/>
    </row>
    <row r="3855" spans="1:4" x14ac:dyDescent="0.2">
      <c r="A3855" s="532"/>
      <c r="B3855" s="532"/>
      <c r="C3855" s="22"/>
      <c r="D3855" s="532"/>
    </row>
    <row r="3856" spans="1:4" x14ac:dyDescent="0.2">
      <c r="A3856" s="532"/>
      <c r="B3856" s="532"/>
      <c r="C3856" s="22"/>
      <c r="D3856" s="532"/>
    </row>
    <row r="3857" spans="1:4" x14ac:dyDescent="0.2">
      <c r="A3857" s="532"/>
      <c r="B3857" s="532"/>
      <c r="C3857" s="22"/>
      <c r="D3857" s="532"/>
    </row>
    <row r="3858" spans="1:4" x14ac:dyDescent="0.2">
      <c r="A3858" s="532"/>
      <c r="B3858" s="532"/>
      <c r="C3858" s="22"/>
      <c r="D3858" s="532"/>
    </row>
    <row r="3859" spans="1:4" x14ac:dyDescent="0.2">
      <c r="A3859" s="532"/>
      <c r="B3859" s="532"/>
      <c r="C3859" s="22"/>
      <c r="D3859" s="532"/>
    </row>
    <row r="3860" spans="1:4" x14ac:dyDescent="0.2">
      <c r="A3860" s="532"/>
      <c r="B3860" s="532"/>
      <c r="C3860" s="22"/>
      <c r="D3860" s="532"/>
    </row>
    <row r="3861" spans="1:4" x14ac:dyDescent="0.2">
      <c r="A3861" s="532"/>
      <c r="B3861" s="532"/>
      <c r="C3861" s="22"/>
      <c r="D3861" s="532"/>
    </row>
    <row r="3862" spans="1:4" x14ac:dyDescent="0.2">
      <c r="A3862" s="532"/>
      <c r="B3862" s="532"/>
      <c r="C3862" s="22"/>
      <c r="D3862" s="532"/>
    </row>
    <row r="3863" spans="1:4" x14ac:dyDescent="0.2">
      <c r="A3863" s="532"/>
      <c r="B3863" s="532"/>
      <c r="C3863" s="22"/>
      <c r="D3863" s="532"/>
    </row>
    <row r="3864" spans="1:4" x14ac:dyDescent="0.2">
      <c r="A3864" s="532"/>
      <c r="B3864" s="532"/>
      <c r="C3864" s="22"/>
      <c r="D3864" s="532"/>
    </row>
    <row r="3865" spans="1:4" x14ac:dyDescent="0.2">
      <c r="A3865" s="532"/>
      <c r="B3865" s="532"/>
      <c r="C3865" s="22"/>
      <c r="D3865" s="532"/>
    </row>
    <row r="3866" spans="1:4" x14ac:dyDescent="0.2">
      <c r="A3866" s="532"/>
      <c r="B3866" s="532"/>
      <c r="C3866" s="22"/>
      <c r="D3866" s="532"/>
    </row>
    <row r="3867" spans="1:4" x14ac:dyDescent="0.2">
      <c r="A3867" s="532"/>
      <c r="B3867" s="532"/>
      <c r="C3867" s="22"/>
      <c r="D3867" s="532"/>
    </row>
    <row r="3868" spans="1:4" x14ac:dyDescent="0.2">
      <c r="A3868" s="532"/>
      <c r="B3868" s="532"/>
      <c r="C3868" s="22"/>
      <c r="D3868" s="532"/>
    </row>
    <row r="3869" spans="1:4" x14ac:dyDescent="0.2">
      <c r="A3869" s="532"/>
      <c r="B3869" s="532"/>
      <c r="C3869" s="22"/>
      <c r="D3869" s="532"/>
    </row>
    <row r="3870" spans="1:4" x14ac:dyDescent="0.2">
      <c r="A3870" s="532"/>
      <c r="B3870" s="532"/>
      <c r="C3870" s="22"/>
      <c r="D3870" s="532"/>
    </row>
    <row r="3871" spans="1:4" x14ac:dyDescent="0.2">
      <c r="A3871" s="532"/>
      <c r="B3871" s="532"/>
      <c r="C3871" s="22"/>
      <c r="D3871" s="532"/>
    </row>
    <row r="3872" spans="1:4" x14ac:dyDescent="0.2">
      <c r="A3872" s="532"/>
      <c r="B3872" s="532"/>
      <c r="C3872" s="22"/>
      <c r="D3872" s="532"/>
    </row>
    <row r="3873" spans="1:4" x14ac:dyDescent="0.2">
      <c r="A3873" s="532"/>
      <c r="B3873" s="532"/>
      <c r="C3873" s="22"/>
      <c r="D3873" s="532"/>
    </row>
    <row r="3874" spans="1:4" x14ac:dyDescent="0.2">
      <c r="A3874" s="532"/>
      <c r="B3874" s="532"/>
      <c r="C3874" s="22"/>
      <c r="D3874" s="532"/>
    </row>
    <row r="3875" spans="1:4" x14ac:dyDescent="0.2">
      <c r="A3875" s="532"/>
      <c r="B3875" s="532"/>
      <c r="C3875" s="22"/>
      <c r="D3875" s="532"/>
    </row>
    <row r="3876" spans="1:4" x14ac:dyDescent="0.2">
      <c r="A3876" s="532"/>
      <c r="B3876" s="532"/>
      <c r="C3876" s="22"/>
      <c r="D3876" s="532"/>
    </row>
    <row r="3877" spans="1:4" x14ac:dyDescent="0.2">
      <c r="A3877" s="532"/>
      <c r="B3877" s="532"/>
      <c r="C3877" s="22"/>
      <c r="D3877" s="532"/>
    </row>
    <row r="3878" spans="1:4" x14ac:dyDescent="0.2">
      <c r="A3878" s="532"/>
      <c r="B3878" s="532"/>
      <c r="C3878" s="22"/>
      <c r="D3878" s="532"/>
    </row>
    <row r="3879" spans="1:4" x14ac:dyDescent="0.2">
      <c r="A3879" s="532"/>
      <c r="B3879" s="532"/>
      <c r="C3879" s="22"/>
      <c r="D3879" s="532"/>
    </row>
    <row r="3880" spans="1:4" x14ac:dyDescent="0.2">
      <c r="A3880" s="532"/>
      <c r="B3880" s="532"/>
      <c r="C3880" s="22"/>
      <c r="D3880" s="532"/>
    </row>
    <row r="3881" spans="1:4" x14ac:dyDescent="0.2">
      <c r="A3881" s="532"/>
      <c r="B3881" s="532"/>
      <c r="C3881" s="22"/>
      <c r="D3881" s="532"/>
    </row>
    <row r="3882" spans="1:4" x14ac:dyDescent="0.2">
      <c r="A3882" s="532"/>
      <c r="B3882" s="532"/>
      <c r="C3882" s="22"/>
      <c r="D3882" s="532"/>
    </row>
    <row r="3883" spans="1:4" x14ac:dyDescent="0.2">
      <c r="A3883" s="532"/>
      <c r="B3883" s="532"/>
      <c r="C3883" s="22"/>
      <c r="D3883" s="532"/>
    </row>
    <row r="3884" spans="1:4" x14ac:dyDescent="0.2">
      <c r="A3884" s="532"/>
      <c r="B3884" s="532"/>
      <c r="C3884" s="22"/>
      <c r="D3884" s="532"/>
    </row>
    <row r="3885" spans="1:4" x14ac:dyDescent="0.2">
      <c r="A3885" s="532"/>
      <c r="B3885" s="532"/>
      <c r="C3885" s="22"/>
      <c r="D3885" s="532"/>
    </row>
    <row r="3886" spans="1:4" x14ac:dyDescent="0.2">
      <c r="A3886" s="532"/>
      <c r="B3886" s="532"/>
      <c r="C3886" s="22"/>
      <c r="D3886" s="532"/>
    </row>
    <row r="3887" spans="1:4" x14ac:dyDescent="0.2">
      <c r="A3887" s="532"/>
      <c r="B3887" s="532"/>
      <c r="C3887" s="22"/>
      <c r="D3887" s="532"/>
    </row>
    <row r="3888" spans="1:4" x14ac:dyDescent="0.2">
      <c r="A3888" s="532"/>
      <c r="B3888" s="532"/>
      <c r="C3888" s="22"/>
      <c r="D3888" s="532"/>
    </row>
    <row r="3889" spans="1:4" x14ac:dyDescent="0.2">
      <c r="A3889" s="532"/>
      <c r="B3889" s="532"/>
      <c r="C3889" s="22"/>
      <c r="D3889" s="532"/>
    </row>
    <row r="3890" spans="1:4" x14ac:dyDescent="0.2">
      <c r="A3890" s="532"/>
      <c r="B3890" s="532"/>
      <c r="C3890" s="22"/>
      <c r="D3890" s="532"/>
    </row>
    <row r="3891" spans="1:4" x14ac:dyDescent="0.2">
      <c r="A3891" s="532"/>
      <c r="B3891" s="532"/>
      <c r="C3891" s="22"/>
      <c r="D3891" s="532"/>
    </row>
    <row r="3892" spans="1:4" x14ac:dyDescent="0.2">
      <c r="A3892" s="532"/>
      <c r="B3892" s="532"/>
      <c r="C3892" s="22"/>
      <c r="D3892" s="532"/>
    </row>
    <row r="3893" spans="1:4" x14ac:dyDescent="0.2">
      <c r="A3893" s="532"/>
      <c r="B3893" s="532"/>
      <c r="C3893" s="22"/>
      <c r="D3893" s="532"/>
    </row>
    <row r="3894" spans="1:4" x14ac:dyDescent="0.2">
      <c r="A3894" s="532"/>
      <c r="B3894" s="532"/>
      <c r="C3894" s="22"/>
      <c r="D3894" s="532"/>
    </row>
    <row r="3895" spans="1:4" x14ac:dyDescent="0.2">
      <c r="A3895" s="532"/>
      <c r="B3895" s="532"/>
      <c r="C3895" s="22"/>
      <c r="D3895" s="532"/>
    </row>
    <row r="3896" spans="1:4" x14ac:dyDescent="0.2">
      <c r="A3896" s="532"/>
      <c r="B3896" s="532"/>
      <c r="C3896" s="22"/>
      <c r="D3896" s="532"/>
    </row>
    <row r="3897" spans="1:4" x14ac:dyDescent="0.2">
      <c r="A3897" s="532"/>
      <c r="B3897" s="532"/>
      <c r="C3897" s="22"/>
      <c r="D3897" s="532"/>
    </row>
    <row r="3898" spans="1:4" x14ac:dyDescent="0.2">
      <c r="A3898" s="532"/>
      <c r="B3898" s="532"/>
      <c r="C3898" s="22"/>
      <c r="D3898" s="532"/>
    </row>
    <row r="3899" spans="1:4" x14ac:dyDescent="0.2">
      <c r="A3899" s="532"/>
      <c r="B3899" s="532"/>
      <c r="C3899" s="22"/>
      <c r="D3899" s="532"/>
    </row>
    <row r="3900" spans="1:4" x14ac:dyDescent="0.2">
      <c r="A3900" s="532"/>
      <c r="B3900" s="532"/>
      <c r="C3900" s="22"/>
      <c r="D3900" s="532"/>
    </row>
    <row r="3901" spans="1:4" x14ac:dyDescent="0.2">
      <c r="A3901" s="532"/>
      <c r="B3901" s="532"/>
      <c r="C3901" s="22"/>
      <c r="D3901" s="532"/>
    </row>
    <row r="3902" spans="1:4" x14ac:dyDescent="0.2">
      <c r="A3902" s="532"/>
      <c r="B3902" s="532"/>
      <c r="C3902" s="22"/>
      <c r="D3902" s="532"/>
    </row>
    <row r="3903" spans="1:4" x14ac:dyDescent="0.2">
      <c r="A3903" s="532"/>
      <c r="B3903" s="532"/>
      <c r="C3903" s="22"/>
      <c r="D3903" s="532"/>
    </row>
    <row r="3904" spans="1:4" x14ac:dyDescent="0.2">
      <c r="A3904" s="532"/>
      <c r="B3904" s="532"/>
      <c r="C3904" s="22"/>
      <c r="D3904" s="532"/>
    </row>
    <row r="3905" spans="1:4" x14ac:dyDescent="0.2">
      <c r="A3905" s="532"/>
      <c r="B3905" s="532"/>
      <c r="C3905" s="22"/>
      <c r="D3905" s="532"/>
    </row>
    <row r="3906" spans="1:4" x14ac:dyDescent="0.2">
      <c r="A3906" s="532"/>
      <c r="B3906" s="532"/>
      <c r="C3906" s="22"/>
      <c r="D3906" s="532"/>
    </row>
    <row r="3907" spans="1:4" x14ac:dyDescent="0.2">
      <c r="A3907" s="532"/>
      <c r="B3907" s="532"/>
      <c r="C3907" s="22"/>
      <c r="D3907" s="532"/>
    </row>
    <row r="3908" spans="1:4" x14ac:dyDescent="0.2">
      <c r="A3908" s="532"/>
      <c r="B3908" s="532"/>
      <c r="C3908" s="22"/>
      <c r="D3908" s="532"/>
    </row>
    <row r="3909" spans="1:4" x14ac:dyDescent="0.2">
      <c r="A3909" s="532"/>
      <c r="B3909" s="532"/>
      <c r="C3909" s="22"/>
      <c r="D3909" s="532"/>
    </row>
    <row r="3910" spans="1:4" x14ac:dyDescent="0.2">
      <c r="A3910" s="532"/>
      <c r="B3910" s="532"/>
      <c r="C3910" s="22"/>
      <c r="D3910" s="532"/>
    </row>
    <row r="3911" spans="1:4" x14ac:dyDescent="0.2">
      <c r="A3911" s="532"/>
      <c r="B3911" s="532"/>
      <c r="C3911" s="22"/>
      <c r="D3911" s="532"/>
    </row>
    <row r="3912" spans="1:4" x14ac:dyDescent="0.2">
      <c r="A3912" s="532"/>
      <c r="B3912" s="532"/>
      <c r="C3912" s="22"/>
      <c r="D3912" s="532"/>
    </row>
    <row r="3913" spans="1:4" x14ac:dyDescent="0.2">
      <c r="A3913" s="532"/>
      <c r="B3913" s="532"/>
      <c r="C3913" s="22"/>
      <c r="D3913" s="532"/>
    </row>
    <row r="3914" spans="1:4" x14ac:dyDescent="0.2">
      <c r="A3914" s="532"/>
      <c r="B3914" s="532"/>
      <c r="C3914" s="22"/>
      <c r="D3914" s="532"/>
    </row>
    <row r="3915" spans="1:4" x14ac:dyDescent="0.2">
      <c r="A3915" s="532"/>
      <c r="B3915" s="532"/>
      <c r="C3915" s="22"/>
      <c r="D3915" s="532"/>
    </row>
    <row r="3916" spans="1:4" x14ac:dyDescent="0.2">
      <c r="A3916" s="532"/>
      <c r="B3916" s="532"/>
      <c r="C3916" s="22"/>
      <c r="D3916" s="532"/>
    </row>
    <row r="3917" spans="1:4" x14ac:dyDescent="0.2">
      <c r="A3917" s="532"/>
      <c r="B3917" s="532"/>
      <c r="C3917" s="22"/>
      <c r="D3917" s="532"/>
    </row>
    <row r="3918" spans="1:4" x14ac:dyDescent="0.2">
      <c r="A3918" s="532"/>
      <c r="B3918" s="532"/>
      <c r="C3918" s="22"/>
      <c r="D3918" s="532"/>
    </row>
    <row r="3919" spans="1:4" x14ac:dyDescent="0.2">
      <c r="A3919" s="532"/>
      <c r="B3919" s="532"/>
      <c r="C3919" s="22"/>
      <c r="D3919" s="532"/>
    </row>
    <row r="3920" spans="1:4" x14ac:dyDescent="0.2">
      <c r="A3920" s="532"/>
      <c r="B3920" s="532"/>
      <c r="C3920" s="22"/>
      <c r="D3920" s="532"/>
    </row>
    <row r="3921" spans="1:4" x14ac:dyDescent="0.2">
      <c r="A3921" s="532"/>
      <c r="B3921" s="532"/>
      <c r="C3921" s="22"/>
      <c r="D3921" s="532"/>
    </row>
    <row r="3922" spans="1:4" x14ac:dyDescent="0.2">
      <c r="A3922" s="532"/>
      <c r="B3922" s="532"/>
      <c r="C3922" s="22"/>
      <c r="D3922" s="532"/>
    </row>
    <row r="3923" spans="1:4" x14ac:dyDescent="0.2">
      <c r="A3923" s="532"/>
      <c r="B3923" s="532"/>
      <c r="C3923" s="22"/>
      <c r="D3923" s="532"/>
    </row>
    <row r="3924" spans="1:4" x14ac:dyDescent="0.2">
      <c r="A3924" s="532"/>
      <c r="B3924" s="532"/>
      <c r="C3924" s="22"/>
      <c r="D3924" s="532"/>
    </row>
    <row r="3925" spans="1:4" x14ac:dyDescent="0.2">
      <c r="A3925" s="532"/>
      <c r="B3925" s="532"/>
      <c r="C3925" s="22"/>
      <c r="D3925" s="532"/>
    </row>
    <row r="3926" spans="1:4" x14ac:dyDescent="0.2">
      <c r="A3926" s="532"/>
      <c r="B3926" s="532"/>
      <c r="C3926" s="22"/>
      <c r="D3926" s="532"/>
    </row>
    <row r="3927" spans="1:4" x14ac:dyDescent="0.2">
      <c r="A3927" s="532"/>
      <c r="B3927" s="532"/>
      <c r="C3927" s="22"/>
      <c r="D3927" s="532"/>
    </row>
    <row r="3928" spans="1:4" x14ac:dyDescent="0.2">
      <c r="A3928" s="532"/>
      <c r="B3928" s="532"/>
      <c r="C3928" s="22"/>
      <c r="D3928" s="532"/>
    </row>
    <row r="3929" spans="1:4" x14ac:dyDescent="0.2">
      <c r="A3929" s="532"/>
      <c r="B3929" s="532"/>
      <c r="C3929" s="22"/>
      <c r="D3929" s="532"/>
    </row>
    <row r="3930" spans="1:4" x14ac:dyDescent="0.2">
      <c r="A3930" s="532"/>
      <c r="B3930" s="532"/>
      <c r="C3930" s="22"/>
      <c r="D3930" s="532"/>
    </row>
    <row r="3931" spans="1:4" x14ac:dyDescent="0.2">
      <c r="A3931" s="532"/>
      <c r="B3931" s="532"/>
      <c r="C3931" s="22"/>
      <c r="D3931" s="532"/>
    </row>
    <row r="3932" spans="1:4" x14ac:dyDescent="0.2">
      <c r="A3932" s="532"/>
      <c r="B3932" s="532"/>
      <c r="C3932" s="22"/>
      <c r="D3932" s="532"/>
    </row>
    <row r="3933" spans="1:4" x14ac:dyDescent="0.2">
      <c r="A3933" s="532"/>
      <c r="B3933" s="532"/>
      <c r="C3933" s="22"/>
      <c r="D3933" s="532"/>
    </row>
    <row r="3934" spans="1:4" x14ac:dyDescent="0.2">
      <c r="A3934" s="532"/>
      <c r="B3934" s="532"/>
      <c r="C3934" s="22"/>
      <c r="D3934" s="532"/>
    </row>
    <row r="3935" spans="1:4" x14ac:dyDescent="0.2">
      <c r="A3935" s="532"/>
      <c r="B3935" s="532"/>
      <c r="C3935" s="22"/>
      <c r="D3935" s="532"/>
    </row>
    <row r="3936" spans="1:4" x14ac:dyDescent="0.2">
      <c r="A3936" s="532"/>
      <c r="B3936" s="532"/>
      <c r="C3936" s="22"/>
      <c r="D3936" s="532"/>
    </row>
    <row r="3937" spans="1:4" x14ac:dyDescent="0.2">
      <c r="A3937" s="532"/>
      <c r="B3937" s="532"/>
      <c r="C3937" s="22"/>
      <c r="D3937" s="532"/>
    </row>
    <row r="3938" spans="1:4" x14ac:dyDescent="0.2">
      <c r="A3938" s="532"/>
      <c r="B3938" s="532"/>
      <c r="C3938" s="22"/>
      <c r="D3938" s="532"/>
    </row>
    <row r="3939" spans="1:4" x14ac:dyDescent="0.2">
      <c r="A3939" s="532"/>
      <c r="B3939" s="532"/>
      <c r="C3939" s="22"/>
      <c r="D3939" s="532"/>
    </row>
    <row r="3940" spans="1:4" x14ac:dyDescent="0.2">
      <c r="A3940" s="532"/>
      <c r="B3940" s="532"/>
      <c r="C3940" s="22"/>
      <c r="D3940" s="532"/>
    </row>
    <row r="3941" spans="1:4" x14ac:dyDescent="0.2">
      <c r="A3941" s="532"/>
      <c r="B3941" s="532"/>
      <c r="C3941" s="22"/>
      <c r="D3941" s="532"/>
    </row>
    <row r="3942" spans="1:4" x14ac:dyDescent="0.2">
      <c r="A3942" s="532"/>
      <c r="B3942" s="532"/>
      <c r="C3942" s="22"/>
      <c r="D3942" s="532"/>
    </row>
  </sheetData>
  <mergeCells count="100">
    <mergeCell ref="A10:L10"/>
    <mergeCell ref="A11:L11"/>
    <mergeCell ref="A12:K12"/>
    <mergeCell ref="A15:K15"/>
    <mergeCell ref="A17:K17"/>
    <mergeCell ref="A175:I175"/>
    <mergeCell ref="A176:I176"/>
    <mergeCell ref="A174:I174"/>
    <mergeCell ref="A149:I149"/>
    <mergeCell ref="A165:I165"/>
    <mergeCell ref="A167:I167"/>
    <mergeCell ref="A22:K22"/>
    <mergeCell ref="A144:L144"/>
    <mergeCell ref="A150:I150"/>
    <mergeCell ref="A172:I172"/>
    <mergeCell ref="A164:I164"/>
    <mergeCell ref="A170:I170"/>
    <mergeCell ref="A168:I168"/>
    <mergeCell ref="A157:I157"/>
    <mergeCell ref="A154:I154"/>
    <mergeCell ref="A152:I152"/>
    <mergeCell ref="N2173:V2173"/>
    <mergeCell ref="A222:L222"/>
    <mergeCell ref="A224:L224"/>
    <mergeCell ref="J368:L369"/>
    <mergeCell ref="C215:E215"/>
    <mergeCell ref="C216:E216"/>
    <mergeCell ref="A219:B219"/>
    <mergeCell ref="C219:E219"/>
    <mergeCell ref="F219:I219"/>
    <mergeCell ref="A216:B216"/>
    <mergeCell ref="C213:E213"/>
    <mergeCell ref="A208:B208"/>
    <mergeCell ref="A209:B209"/>
    <mergeCell ref="C205:E205"/>
    <mergeCell ref="A212:B212"/>
    <mergeCell ref="C206:E206"/>
    <mergeCell ref="C210:E210"/>
    <mergeCell ref="A211:B211"/>
    <mergeCell ref="A210:B210"/>
    <mergeCell ref="A206:B206"/>
    <mergeCell ref="C212:E212"/>
    <mergeCell ref="C207:E207"/>
    <mergeCell ref="C208:E208"/>
    <mergeCell ref="C209:E209"/>
    <mergeCell ref="C211:E211"/>
    <mergeCell ref="A191:I191"/>
    <mergeCell ref="A153:I153"/>
    <mergeCell ref="A192:I192"/>
    <mergeCell ref="A182:I182"/>
    <mergeCell ref="A178:I178"/>
    <mergeCell ref="A180:I180"/>
    <mergeCell ref="A179:I179"/>
    <mergeCell ref="A183:I183"/>
    <mergeCell ref="A184:I184"/>
    <mergeCell ref="A173:I173"/>
    <mergeCell ref="A158:I158"/>
    <mergeCell ref="A160:I160"/>
    <mergeCell ref="A162:I162"/>
    <mergeCell ref="A163:I163"/>
    <mergeCell ref="A186:I186"/>
    <mergeCell ref="A187:I187"/>
    <mergeCell ref="A177:I177"/>
    <mergeCell ref="A207:B207"/>
    <mergeCell ref="A205:B205"/>
    <mergeCell ref="A155:I155"/>
    <mergeCell ref="A156:I156"/>
    <mergeCell ref="A159:I159"/>
    <mergeCell ref="A169:I169"/>
    <mergeCell ref="A171:I171"/>
    <mergeCell ref="A188:I188"/>
    <mergeCell ref="A193:I193"/>
    <mergeCell ref="A194:I194"/>
    <mergeCell ref="A190:I190"/>
    <mergeCell ref="A185:I185"/>
    <mergeCell ref="A189:I189"/>
    <mergeCell ref="A195:I195"/>
    <mergeCell ref="A203:B203"/>
    <mergeCell ref="A197:L197"/>
    <mergeCell ref="A200:I200"/>
    <mergeCell ref="C201:E201"/>
    <mergeCell ref="C202:E202"/>
    <mergeCell ref="F201:I201"/>
    <mergeCell ref="A202:B202"/>
    <mergeCell ref="A2237:K2237"/>
    <mergeCell ref="A2243:J2243"/>
    <mergeCell ref="A2233:K2233"/>
    <mergeCell ref="A201:B201"/>
    <mergeCell ref="A204:B204"/>
    <mergeCell ref="C203:E203"/>
    <mergeCell ref="C204:E204"/>
    <mergeCell ref="A213:B213"/>
    <mergeCell ref="F217:I217"/>
    <mergeCell ref="A218:B218"/>
    <mergeCell ref="C218:E218"/>
    <mergeCell ref="A217:B217"/>
    <mergeCell ref="C217:E217"/>
    <mergeCell ref="C214:E214"/>
    <mergeCell ref="A214:B214"/>
    <mergeCell ref="A215:B215"/>
  </mergeCells>
  <printOptions horizontalCentered="1"/>
  <pageMargins left="0.39370078740157483" right="0" top="0.55118110236220474" bottom="0.35433070866141736" header="0" footer="0"/>
  <pageSetup paperSize="9" scale="85" fitToWidth="0" fitToHeight="0" orientation="landscape" useFirstPageNumber="1" r:id="rId1"/>
  <headerFooter>
    <oddFooter>&amp;C &amp;P</oddFooter>
  </headerFooter>
  <rowBreaks count="1" manualBreakCount="1"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"/>
  <sheetViews>
    <sheetView showGridLines="0" topLeftCell="A94" workbookViewId="0">
      <selection activeCell="L10" sqref="L10"/>
    </sheetView>
  </sheetViews>
  <sheetFormatPr defaultRowHeight="11.25" x14ac:dyDescent="0.2"/>
  <cols>
    <col min="1" max="1" width="11.7109375" style="83" customWidth="1"/>
    <col min="2" max="2" width="10.85546875" style="83" customWidth="1"/>
    <col min="3" max="3" width="21.7109375" style="10" customWidth="1"/>
    <col min="4" max="4" width="27.7109375" style="10" customWidth="1"/>
    <col min="5" max="5" width="27.5703125" style="10" customWidth="1"/>
    <col min="6" max="6" width="15.140625" style="84" customWidth="1"/>
    <col min="7" max="7" width="10" style="85" customWidth="1"/>
    <col min="8" max="8" width="13.140625" style="84" customWidth="1"/>
    <col min="9" max="9" width="8.140625" style="86" customWidth="1"/>
    <col min="10" max="10" width="8" style="86" customWidth="1"/>
    <col min="11" max="11" width="8.5703125" style="86" customWidth="1"/>
    <col min="12" max="12" width="13.5703125" style="86" customWidth="1"/>
    <col min="13" max="13" width="9.5703125" style="86" bestFit="1" customWidth="1"/>
    <col min="14" max="16384" width="9.140625" style="86"/>
  </cols>
  <sheetData>
    <row r="1" spans="1:12" ht="15" customHeight="1" x14ac:dyDescent="0.2">
      <c r="A1" s="82"/>
    </row>
    <row r="2" spans="1:12" s="87" customFormat="1" ht="17.25" customHeight="1" x14ac:dyDescent="0.2">
      <c r="A2" s="1046" t="s">
        <v>411</v>
      </c>
      <c r="B2" s="1047"/>
      <c r="C2" s="1047"/>
      <c r="D2" s="1047"/>
      <c r="E2" s="1047"/>
      <c r="F2" s="1047"/>
      <c r="G2" s="1047"/>
      <c r="H2" s="1048"/>
    </row>
    <row r="3" spans="1:12" s="87" customFormat="1" ht="15" customHeight="1" x14ac:dyDescent="0.2">
      <c r="A3" s="33"/>
      <c r="B3" s="33"/>
      <c r="C3" s="63"/>
      <c r="D3" s="63"/>
      <c r="E3" s="63"/>
      <c r="F3" s="63"/>
      <c r="G3" s="63"/>
      <c r="H3" s="63"/>
    </row>
    <row r="4" spans="1:12" ht="11.25" customHeight="1" x14ac:dyDescent="0.2">
      <c r="A4" s="1053" t="s">
        <v>393</v>
      </c>
      <c r="B4" s="1054"/>
      <c r="C4" s="1055" t="s">
        <v>394</v>
      </c>
      <c r="D4" s="1055" t="s">
        <v>395</v>
      </c>
      <c r="E4" s="1055" t="s">
        <v>396</v>
      </c>
      <c r="F4" s="1051" t="s">
        <v>156</v>
      </c>
      <c r="G4" s="1049" t="s">
        <v>281</v>
      </c>
      <c r="H4" s="1051" t="s">
        <v>157</v>
      </c>
    </row>
    <row r="5" spans="1:12" ht="33.75" x14ac:dyDescent="0.2">
      <c r="A5" s="34" t="s">
        <v>286</v>
      </c>
      <c r="B5" s="34" t="s">
        <v>397</v>
      </c>
      <c r="C5" s="1056"/>
      <c r="D5" s="1056"/>
      <c r="E5" s="1056"/>
      <c r="F5" s="1052"/>
      <c r="G5" s="1050"/>
      <c r="H5" s="1052"/>
      <c r="I5" s="88"/>
      <c r="J5" s="88"/>
      <c r="K5" s="88"/>
    </row>
    <row r="6" spans="1:12" s="93" customFormat="1" x14ac:dyDescent="0.2">
      <c r="A6" s="89" t="s">
        <v>52</v>
      </c>
      <c r="B6" s="89" t="s">
        <v>398</v>
      </c>
      <c r="C6" s="89" t="s">
        <v>60</v>
      </c>
      <c r="D6" s="89" t="s">
        <v>282</v>
      </c>
      <c r="E6" s="89" t="s">
        <v>283</v>
      </c>
      <c r="F6" s="90">
        <v>6</v>
      </c>
      <c r="G6" s="91">
        <v>7</v>
      </c>
      <c r="H6" s="90">
        <v>8</v>
      </c>
      <c r="I6" s="92"/>
    </row>
    <row r="7" spans="1:12" ht="33.75" x14ac:dyDescent="0.2">
      <c r="A7" s="35" t="s">
        <v>249</v>
      </c>
      <c r="B7" s="35"/>
      <c r="C7" s="36" t="str">
        <f>'Budzet 2018'!I447</f>
        <v>ПРОГРАМ 1 - УРБАНИЗАМ И ПРОСТОРНО ПЛАНИРАЊЕ</v>
      </c>
      <c r="D7" s="36" t="s">
        <v>471</v>
      </c>
      <c r="E7" s="36" t="s">
        <v>472</v>
      </c>
      <c r="F7" s="37">
        <f>SUM(F8:F10)</f>
        <v>191362000</v>
      </c>
      <c r="G7" s="37">
        <f t="shared" ref="G7" si="0">SUM(G8)</f>
        <v>0</v>
      </c>
      <c r="H7" s="37">
        <f>SUM(F7:G7)</f>
        <v>191362000</v>
      </c>
      <c r="I7" s="92"/>
      <c r="L7" s="88"/>
    </row>
    <row r="8" spans="1:12" ht="33.75" x14ac:dyDescent="0.2">
      <c r="A8" s="11"/>
      <c r="B8" s="11" t="str">
        <f>'Budzet 2018'!E450</f>
        <v>1101-0001</v>
      </c>
      <c r="C8" s="2" t="str">
        <f>'Budzet 2018'!I450</f>
        <v>Просторно и урбанистичко планирање</v>
      </c>
      <c r="D8" s="2" t="s">
        <v>473</v>
      </c>
      <c r="E8" s="2" t="s">
        <v>399</v>
      </c>
      <c r="F8" s="3">
        <f>'Budzet 2018'!J454</f>
        <v>18948000</v>
      </c>
      <c r="G8" s="3">
        <f>'Budzet 2018'!K454</f>
        <v>0</v>
      </c>
      <c r="H8" s="3">
        <f>'Budzet 2018'!L454</f>
        <v>18948000</v>
      </c>
      <c r="I8" s="92"/>
    </row>
    <row r="9" spans="1:12" ht="22.5" x14ac:dyDescent="0.2">
      <c r="A9" s="11"/>
      <c r="B9" s="70" t="str">
        <f>'Budzet 2018'!E460</f>
        <v>1101-0004</v>
      </c>
      <c r="C9" s="888" t="str">
        <f>'Budzet 2018'!I460</f>
        <v>Стамбена подршка</v>
      </c>
      <c r="D9" s="2" t="s">
        <v>783</v>
      </c>
      <c r="E9" s="2" t="s">
        <v>784</v>
      </c>
      <c r="F9" s="3">
        <f>'Budzet 2018'!J461</f>
        <v>168614000</v>
      </c>
      <c r="G9" s="3">
        <f>'Budzet 2018'!K461</f>
        <v>0</v>
      </c>
      <c r="H9" s="3">
        <f>'Budzet 2018'!L461</f>
        <v>168614000</v>
      </c>
      <c r="I9" s="92"/>
    </row>
    <row r="10" spans="1:12" ht="67.5" customHeight="1" x14ac:dyDescent="0.2">
      <c r="A10" s="11"/>
      <c r="B10" s="11"/>
      <c r="C10" s="888" t="str">
        <f>'Budzet 2018'!I465</f>
        <v>ПРОЈЕКАТ  - Израда пројектне и техничке документације и рушење станова у бр. 6, 8 и 10 у Железничкој улици у Инђији</v>
      </c>
      <c r="D10" s="2"/>
      <c r="E10" s="2"/>
      <c r="F10" s="3">
        <f>'Budzet 2018'!J466</f>
        <v>3800000</v>
      </c>
      <c r="G10" s="3">
        <f>'Budzet 2018'!K466</f>
        <v>0</v>
      </c>
      <c r="H10" s="3">
        <f>'Budzet 2018'!L466</f>
        <v>3800000</v>
      </c>
      <c r="I10" s="92"/>
    </row>
    <row r="11" spans="1:12" ht="52.5" customHeight="1" x14ac:dyDescent="0.2">
      <c r="A11" s="35" t="s">
        <v>454</v>
      </c>
      <c r="B11" s="35"/>
      <c r="C11" s="36" t="str">
        <f>'Budzet 2018'!I470</f>
        <v>ПРОГРАМ 2 - КОМУНАЛНЕ ДЕЛАТНОСТИ</v>
      </c>
      <c r="D11" s="38" t="s">
        <v>785</v>
      </c>
      <c r="E11" s="38"/>
      <c r="F11" s="37">
        <f>SUM(F12:F46)</f>
        <v>607873463</v>
      </c>
      <c r="G11" s="37">
        <f t="shared" ref="G11:H11" si="1">SUM(G12:G46)</f>
        <v>0</v>
      </c>
      <c r="H11" s="37">
        <f t="shared" si="1"/>
        <v>607873463</v>
      </c>
      <c r="I11" s="92"/>
      <c r="L11" s="88"/>
    </row>
    <row r="12" spans="1:12" ht="45" x14ac:dyDescent="0.2">
      <c r="A12" s="11"/>
      <c r="B12" s="70" t="s">
        <v>457</v>
      </c>
      <c r="C12" s="6" t="str">
        <f>'Budzet 2018'!I653</f>
        <v>Управљање/одржавање јавним осветљењем</v>
      </c>
      <c r="D12" s="6" t="s">
        <v>786</v>
      </c>
      <c r="E12" s="6" t="s">
        <v>787</v>
      </c>
      <c r="F12" s="3">
        <f>'Budzet 2018'!J658</f>
        <v>25527456</v>
      </c>
      <c r="G12" s="3">
        <f>'Budzet 2018'!K658</f>
        <v>0</v>
      </c>
      <c r="H12" s="3">
        <f>'Budzet 2018'!L658</f>
        <v>25527456</v>
      </c>
      <c r="I12" s="92"/>
      <c r="L12" s="88"/>
    </row>
    <row r="13" spans="1:12" ht="33.75" x14ac:dyDescent="0.2">
      <c r="A13" s="11"/>
      <c r="B13" s="11" t="str">
        <f>'Budzet 2018'!E473</f>
        <v>1102-0002</v>
      </c>
      <c r="C13" s="6" t="str">
        <f>'Budzet 2018'!I473</f>
        <v>Одржавање јавних зелених површина</v>
      </c>
      <c r="D13" s="6" t="s">
        <v>474</v>
      </c>
      <c r="E13" s="6" t="s">
        <v>475</v>
      </c>
      <c r="F13" s="3">
        <f>'Budzet 2018'!J477</f>
        <v>134000000</v>
      </c>
      <c r="G13" s="3">
        <f>'Budzet 2018'!K477</f>
        <v>0</v>
      </c>
      <c r="H13" s="3">
        <f>'Budzet 2018'!L477</f>
        <v>134000000</v>
      </c>
      <c r="I13" s="94"/>
    </row>
    <row r="14" spans="1:12" ht="70.5" customHeight="1" x14ac:dyDescent="0.2">
      <c r="A14" s="11"/>
      <c r="B14" s="70" t="str">
        <f>'Budzet 2018'!E481</f>
        <v>1102-0004</v>
      </c>
      <c r="C14" s="6" t="str">
        <f>'Budzet 2018'!I482</f>
        <v>Зоохигијена</v>
      </c>
      <c r="D14" s="6" t="s">
        <v>687</v>
      </c>
      <c r="E14" s="6" t="s">
        <v>688</v>
      </c>
      <c r="F14" s="3">
        <f>'Budzet 2018'!J484</f>
        <v>10000000</v>
      </c>
      <c r="G14" s="3">
        <f>'Budzet 2018'!K486</f>
        <v>0</v>
      </c>
      <c r="H14" s="3">
        <f>'Budzet 2018'!L486</f>
        <v>10000000</v>
      </c>
      <c r="I14" s="94"/>
    </row>
    <row r="15" spans="1:12" ht="70.5" customHeight="1" x14ac:dyDescent="0.2">
      <c r="A15" s="11"/>
      <c r="B15" s="70"/>
      <c r="C15" s="6" t="str">
        <f>'Budzet 2018'!I488</f>
        <v>ПРОЈЕКАТ Изградња капеле у Марадику</v>
      </c>
      <c r="D15" s="6"/>
      <c r="E15" s="6"/>
      <c r="F15" s="3">
        <f>'Budzet 2018'!J492</f>
        <v>6200000</v>
      </c>
      <c r="G15" s="3">
        <f>'Budzet 2018'!K492</f>
        <v>0</v>
      </c>
      <c r="H15" s="3">
        <f>'Budzet 2018'!L492</f>
        <v>6200000</v>
      </c>
      <c r="I15" s="94"/>
    </row>
    <row r="16" spans="1:12" ht="70.5" customHeight="1" x14ac:dyDescent="0.2">
      <c r="A16" s="11"/>
      <c r="B16" s="70"/>
      <c r="C16" s="6" t="str">
        <f>'Budzet 2018'!I494</f>
        <v>ПРОЈЕКАТ Изградња капеле у Чортановцима</v>
      </c>
      <c r="D16" s="6"/>
      <c r="E16" s="6"/>
      <c r="F16" s="3">
        <f>'Budzet 2018'!J498</f>
        <v>6200000</v>
      </c>
      <c r="G16" s="3">
        <f>'Budzet 2018'!K498</f>
        <v>0</v>
      </c>
      <c r="H16" s="3">
        <f>'Budzet 2018'!L498</f>
        <v>6200000</v>
      </c>
      <c r="I16" s="94"/>
    </row>
    <row r="17" spans="1:12" ht="48" customHeight="1" x14ac:dyDescent="0.2">
      <c r="A17" s="11"/>
      <c r="B17" s="11"/>
      <c r="C17" s="6" t="str">
        <f>'Budzet 2018'!I500</f>
        <v>ПРОЈЕКАТ Израда пројектне документације за уређење парка Проте Радослава Марковића</v>
      </c>
      <c r="D17" s="6"/>
      <c r="E17" s="2"/>
      <c r="F17" s="4">
        <f>'Budzet 2018'!J501</f>
        <v>600000</v>
      </c>
      <c r="G17" s="4">
        <f>'Budzet 2018'!K503</f>
        <v>0</v>
      </c>
      <c r="H17" s="4">
        <f>'Budzet 2018'!L503</f>
        <v>600000</v>
      </c>
      <c r="I17" s="94"/>
    </row>
    <row r="18" spans="1:12" ht="63.75" customHeight="1" x14ac:dyDescent="0.2">
      <c r="A18" s="11"/>
      <c r="B18" s="11"/>
      <c r="C18" s="6" t="str">
        <f>'Budzet 2018'!I505</f>
        <v>ПРОЈЕКАТ Израда пројектне документације за уређење парка са леве стране Новосадске улице у смеру ка Новом Саду</v>
      </c>
      <c r="D18" s="6"/>
      <c r="E18" s="2"/>
      <c r="F18" s="4">
        <f>'Budzet 2018'!J506</f>
        <v>600000</v>
      </c>
      <c r="G18" s="4">
        <f>'Budzet 2018'!K506</f>
        <v>0</v>
      </c>
      <c r="H18" s="4">
        <f>'Budzet 2018'!L506</f>
        <v>600000</v>
      </c>
      <c r="L18" s="88"/>
    </row>
    <row r="19" spans="1:12" ht="57" customHeight="1" x14ac:dyDescent="0.2">
      <c r="A19" s="11"/>
      <c r="B19" s="11"/>
      <c r="C19" s="6" t="str">
        <f>'Budzet 2018'!I510</f>
        <v>ПРОЈЕКАТ Израда пројектне документације за уређење парка са десне стране Новосадске улице у смеру ка Новом Саду</v>
      </c>
      <c r="D19" s="6"/>
      <c r="E19" s="2"/>
      <c r="F19" s="4">
        <f>'Budzet 2018'!J511</f>
        <v>600000</v>
      </c>
      <c r="G19" s="4">
        <f>'Budzet 2018'!K511</f>
        <v>0</v>
      </c>
      <c r="H19" s="4">
        <f>'Budzet 2018'!L511</f>
        <v>600000</v>
      </c>
    </row>
    <row r="20" spans="1:12" ht="57" customHeight="1" x14ac:dyDescent="0.2">
      <c r="A20" s="11"/>
      <c r="B20" s="11"/>
      <c r="C20" s="103" t="str">
        <f>'Budzet 2018'!I515</f>
        <v>ПРОЈЕКАТ Израда пројектне документације за уређење парка код железничке станице</v>
      </c>
      <c r="D20" s="6"/>
      <c r="E20" s="2"/>
      <c r="F20" s="4">
        <f>'Budzet 2018'!J516</f>
        <v>600000</v>
      </c>
      <c r="G20" s="4">
        <f>'Budzet 2018'!K516</f>
        <v>0</v>
      </c>
      <c r="H20" s="4">
        <f>'Budzet 2018'!L516</f>
        <v>600000</v>
      </c>
    </row>
    <row r="21" spans="1:12" ht="57" customHeight="1" x14ac:dyDescent="0.2">
      <c r="A21" s="11"/>
      <c r="B21" s="11"/>
      <c r="C21" s="103" t="str">
        <f>'Budzet 2018'!I520</f>
        <v>ПРОЈЕКАТ Извођење радова на реконструкцији уређења паркова по пројектној документацији</v>
      </c>
      <c r="D21" s="6"/>
      <c r="E21" s="2"/>
      <c r="F21" s="4">
        <f>'Budzet 2018'!J521</f>
        <v>20000000</v>
      </c>
      <c r="G21" s="4">
        <f>'Budzet 2018'!K521</f>
        <v>0</v>
      </c>
      <c r="H21" s="4">
        <f>'Budzet 2018'!L521</f>
        <v>20000000</v>
      </c>
      <c r="I21" s="890"/>
    </row>
    <row r="22" spans="1:12" ht="57" customHeight="1" x14ac:dyDescent="0.2">
      <c r="A22" s="11"/>
      <c r="B22" s="11"/>
      <c r="C22" s="103" t="str">
        <f>'Budzet 2018'!I527</f>
        <v>ПРОЈЕКАТ  - ЧИПОВАЊЕ И СТЕРИЛИЗАЦИЈА ПАСА И МАЧАКА</v>
      </c>
      <c r="D22" s="6"/>
      <c r="E22" s="2"/>
      <c r="F22" s="4">
        <f>'Budzet 2018'!J528</f>
        <v>1500000</v>
      </c>
      <c r="G22" s="4">
        <f>'Budzet 2018'!K528</f>
        <v>0</v>
      </c>
      <c r="H22" s="4">
        <f>'Budzet 2018'!L528</f>
        <v>1500000</v>
      </c>
    </row>
    <row r="23" spans="1:12" ht="57" customHeight="1" x14ac:dyDescent="0.2">
      <c r="A23" s="11"/>
      <c r="B23" s="11"/>
      <c r="C23" s="103" t="str">
        <f>'Budzet 2018'!I534</f>
        <v>ПРОЈЕКАТ  - НАБАВКА ПОСУДА ЗА САКУПЉАЊЕ КОМУНАЛНОГ ОТПАДА</v>
      </c>
      <c r="D23" s="6"/>
      <c r="E23" s="2"/>
      <c r="F23" s="4">
        <f>'Budzet 2018'!J535</f>
        <v>4000000</v>
      </c>
      <c r="G23" s="4">
        <f>'Budzet 2018'!K535</f>
        <v>0</v>
      </c>
      <c r="H23" s="4">
        <f>'Budzet 2018'!L535</f>
        <v>4000000</v>
      </c>
    </row>
    <row r="24" spans="1:12" ht="47.25" customHeight="1" x14ac:dyDescent="0.2">
      <c r="A24" s="11"/>
      <c r="B24" s="11"/>
      <c r="C24" s="103" t="str">
        <f>'Budzet 2018'!I541</f>
        <v>ПРОЈЕКАТ - Постројење за припрему воде</v>
      </c>
      <c r="D24" s="6"/>
      <c r="E24" s="2"/>
      <c r="F24" s="4">
        <f>'Budzet 2018'!J542</f>
        <v>20000000</v>
      </c>
      <c r="G24" s="4">
        <f>'Budzet 2018'!K542</f>
        <v>0</v>
      </c>
      <c r="H24" s="4">
        <f>'Budzet 2018'!L542</f>
        <v>20000000</v>
      </c>
    </row>
    <row r="25" spans="1:12" ht="73.5" customHeight="1" x14ac:dyDescent="0.2">
      <c r="A25" s="11"/>
      <c r="B25" s="11"/>
      <c r="C25" s="103" t="str">
        <f>'Budzet 2018'!I547</f>
        <v>ПРОЈЕКАТ - ЈКП "Водовод и канализација" Повезани цевовод Инђија - Бешка - Фаза I (од фабрике Грундфос до шахта Ш6 код ЦС Бешка -Југ)</v>
      </c>
      <c r="D25" s="6"/>
      <c r="E25" s="2"/>
      <c r="F25" s="4">
        <f>'Budzet 2018'!J548</f>
        <v>25389007</v>
      </c>
      <c r="G25" s="4">
        <f>'Budzet 2018'!K548</f>
        <v>0</v>
      </c>
      <c r="H25" s="4">
        <f>'Budzet 2018'!L548</f>
        <v>25389007</v>
      </c>
    </row>
    <row r="26" spans="1:12" ht="57" customHeight="1" x14ac:dyDescent="0.2">
      <c r="A26" s="11"/>
      <c r="B26" s="11"/>
      <c r="C26" s="103" t="str">
        <f>'Budzet 2018'!I555</f>
        <v>ПРОЈЕКАТ - Изградња водовода дуж саобраћајнице С1 у радној зони Локација 15 КО Инђија у дужини 600 м</v>
      </c>
      <c r="D26" s="6"/>
      <c r="E26" s="2"/>
      <c r="F26" s="4">
        <f>'Budzet 2018'!J560</f>
        <v>3475000</v>
      </c>
      <c r="G26" s="4">
        <f>'Budzet 2018'!K560</f>
        <v>0</v>
      </c>
      <c r="H26" s="4">
        <f>'Budzet 2018'!L560</f>
        <v>3475000</v>
      </c>
    </row>
    <row r="27" spans="1:12" ht="57" customHeight="1" x14ac:dyDescent="0.2">
      <c r="A27" s="11"/>
      <c r="B27" s="11"/>
      <c r="C27" s="103" t="str">
        <f>'Budzet 2018'!I562</f>
        <v>ПРОЈЕКАТ- Извођење радова на продужетку водоводне мреже у улици Змај Јовина у ИНђији</v>
      </c>
      <c r="D27" s="6"/>
      <c r="E27" s="2"/>
      <c r="F27" s="4">
        <f>'Budzet 2018'!J563</f>
        <v>2380000</v>
      </c>
      <c r="G27" s="4">
        <f>'Budzet 2018'!K563</f>
        <v>0</v>
      </c>
      <c r="H27" s="4">
        <f>'Budzet 2018'!L563</f>
        <v>2380000</v>
      </c>
    </row>
    <row r="28" spans="1:12" ht="57" customHeight="1" x14ac:dyDescent="0.2">
      <c r="A28" s="11"/>
      <c r="B28" s="11"/>
      <c r="C28" s="103" t="str">
        <f>'Budzet 2018'!I567</f>
        <v>ПРОЈЕКАТ - Извођење радова на продужетку водоводне мреже у улици Мике Антића у Бешки</v>
      </c>
      <c r="D28" s="6"/>
      <c r="E28" s="2"/>
      <c r="F28" s="4">
        <f>'Budzet 2018'!J568</f>
        <v>748000</v>
      </c>
      <c r="G28" s="4">
        <f>'Budzet 2018'!K568</f>
        <v>0</v>
      </c>
      <c r="H28" s="4">
        <f>'Budzet 2018'!L568</f>
        <v>748000</v>
      </c>
    </row>
    <row r="29" spans="1:12" ht="73.5" customHeight="1" x14ac:dyDescent="0.2">
      <c r="A29" s="11"/>
      <c r="B29" s="11"/>
      <c r="C29" s="103" t="str">
        <f>'Budzet 2018'!I572</f>
        <v>ПРОЈЕКАТ - Израда пројектне документације и извођење радова на уређењу објекта месне заједнице и полиције у Бешки</v>
      </c>
      <c r="D29" s="6"/>
      <c r="E29" s="2"/>
      <c r="F29" s="4">
        <f>'Budzet 2018'!J576</f>
        <v>2254000</v>
      </c>
      <c r="G29" s="4">
        <f>'Budzet 2018'!K576</f>
        <v>0</v>
      </c>
      <c r="H29" s="4">
        <f>'Budzet 2018'!L576</f>
        <v>2254000</v>
      </c>
    </row>
    <row r="30" spans="1:12" ht="57" customHeight="1" x14ac:dyDescent="0.2">
      <c r="A30" s="11"/>
      <c r="B30" s="11"/>
      <c r="C30" s="103" t="str">
        <f>'Budzet 2018'!I578</f>
        <v>ПРОЈЕКАТ -  Израда техничке документације на  уређењу просторија месне заједнице Стари Сланкамен</v>
      </c>
      <c r="D30" s="6"/>
      <c r="E30" s="2"/>
      <c r="F30" s="4">
        <f>'Budzet 2018'!J579</f>
        <v>500000</v>
      </c>
      <c r="G30" s="4">
        <f>'Budzet 2018'!K579</f>
        <v>0</v>
      </c>
      <c r="H30" s="4">
        <f>'Budzet 2018'!L579</f>
        <v>500000</v>
      </c>
    </row>
    <row r="31" spans="1:12" ht="57" customHeight="1" x14ac:dyDescent="0.2">
      <c r="A31" s="11"/>
      <c r="B31" s="11"/>
      <c r="C31" s="103" t="str">
        <f>'Budzet 2018'!I583</f>
        <v>ПРОЈЕКАТ  -  Изградња кућних прикључака  фекалне канализације Бешка</v>
      </c>
      <c r="D31" s="6"/>
      <c r="E31" s="2"/>
      <c r="F31" s="4">
        <f>'Budzet 2018'!J584</f>
        <v>11550000</v>
      </c>
      <c r="G31" s="4">
        <f>'Budzet 2018'!K584</f>
        <v>0</v>
      </c>
      <c r="H31" s="4">
        <f>'Budzet 2018'!L584</f>
        <v>11550000</v>
      </c>
    </row>
    <row r="32" spans="1:12" ht="79.5" customHeight="1" x14ac:dyDescent="0.2">
      <c r="A32" s="11"/>
      <c r="B32" s="11"/>
      <c r="C32" s="103" t="str">
        <f>'Budzet 2018'!I588</f>
        <v>ПРОЈЕКАТ  -  Израда техничке документације  изградње фекалне канализације (Крчедин, Марадик, Нови Карловци, Нови Сланкамен и Стари Сланкамен)</v>
      </c>
      <c r="D32" s="6"/>
      <c r="E32" s="2"/>
      <c r="F32" s="4">
        <f>'Budzet 2018'!J589</f>
        <v>1000000</v>
      </c>
      <c r="G32" s="4">
        <f>'Budzet 2018'!K589</f>
        <v>0</v>
      </c>
      <c r="H32" s="4">
        <f>'Budzet 2018'!L589</f>
        <v>1000000</v>
      </c>
    </row>
    <row r="33" spans="1:12" ht="54" customHeight="1" x14ac:dyDescent="0.2">
      <c r="A33" s="11"/>
      <c r="B33" s="11"/>
      <c r="C33" s="222" t="str">
        <f>'Budzet 2018'!I593</f>
        <v>ПРОЈЕКАТ  -  Изградња колектора фекалне канализације за потребе индустријске зоне Бешка</v>
      </c>
      <c r="D33" s="6"/>
      <c r="E33" s="2"/>
      <c r="F33" s="95">
        <f>'Budzet 2018'!J594</f>
        <v>100000</v>
      </c>
      <c r="G33" s="95">
        <f>'Budzet 2018'!K594</f>
        <v>0</v>
      </c>
      <c r="H33" s="95">
        <f>'Budzet 2018'!L594</f>
        <v>100000</v>
      </c>
    </row>
    <row r="34" spans="1:12" ht="63" customHeight="1" x14ac:dyDescent="0.2">
      <c r="A34" s="11"/>
      <c r="B34" s="11"/>
      <c r="C34" s="6" t="str">
        <f>'Budzet 2018'!I598</f>
        <v>ПРОЈЕКАТ - Извођење радова на опремању индустријске зоне Бешка (пут, вода и фекална канализација)</v>
      </c>
      <c r="D34" s="6"/>
      <c r="E34" s="2"/>
      <c r="F34" s="4">
        <f>'Budzet 2018'!J602</f>
        <v>22260000</v>
      </c>
      <c r="G34" s="4">
        <f>'Budzet 2018'!K602</f>
        <v>0</v>
      </c>
      <c r="H34" s="4">
        <f>'Budzet 2018'!L602</f>
        <v>22260000</v>
      </c>
    </row>
    <row r="35" spans="1:12" ht="54" customHeight="1" x14ac:dyDescent="0.2">
      <c r="A35" s="11"/>
      <c r="B35" s="11"/>
      <c r="C35" s="6" t="str">
        <f>'Budzet 2018'!I604</f>
        <v>ПРОЈЕКАТ  - Учешће у изградњи продужетака НН мреже у Калакачи Бешка</v>
      </c>
      <c r="D35" s="6"/>
      <c r="E35" s="2"/>
      <c r="F35" s="4">
        <f>'Budzet 2018'!J605</f>
        <v>1950000</v>
      </c>
      <c r="G35" s="4">
        <f>'Budzet 2018'!K605</f>
        <v>0</v>
      </c>
      <c r="H35" s="4">
        <f>'Budzet 2018'!L605</f>
        <v>1950000</v>
      </c>
    </row>
    <row r="36" spans="1:12" ht="47.25" customHeight="1" x14ac:dyDescent="0.2">
      <c r="A36" s="11"/>
      <c r="B36" s="11"/>
      <c r="C36" s="889" t="str">
        <f>'Budzet 2018'!I609</f>
        <v>ПРОЈЕКАТ  - Израда пројектне документације реконструкције градске пијаце у Инђији</v>
      </c>
      <c r="D36" s="6"/>
      <c r="E36" s="2"/>
      <c r="F36" s="4">
        <f>'Budzet 2018'!J610</f>
        <v>4500000</v>
      </c>
      <c r="G36" s="4">
        <f>'Budzet 2018'!K610</f>
        <v>0</v>
      </c>
      <c r="H36" s="4">
        <f>'Budzet 2018'!L610</f>
        <v>4500000</v>
      </c>
    </row>
    <row r="37" spans="1:12" ht="47.25" customHeight="1" x14ac:dyDescent="0.2">
      <c r="A37" s="11"/>
      <c r="B37" s="11"/>
      <c r="C37" s="96" t="str">
        <f>'Budzet 2018'!I614</f>
        <v>ПРОЈЕКАТ  - Реконструкција градске пијаце у Инђији</v>
      </c>
      <c r="D37" s="6"/>
      <c r="E37" s="2"/>
      <c r="F37" s="4">
        <f>'Budzet 2018'!J619</f>
        <v>240800000</v>
      </c>
      <c r="G37" s="4">
        <f>'Budzet 2018'!K619</f>
        <v>0</v>
      </c>
      <c r="H37" s="4">
        <f>'Budzet 2018'!L619</f>
        <v>240800000</v>
      </c>
    </row>
    <row r="38" spans="1:12" ht="107.25" customHeight="1" x14ac:dyDescent="0.2">
      <c r="A38" s="11"/>
      <c r="B38" s="11"/>
      <c r="C38" s="6" t="str">
        <f>'Budzet 2018'!I621</f>
        <v>ПРОЈЕКАТ  - Израда пројектне документације за изградњу фекалне канализације у насељима општине Инђија  (Бешка трећа фаза, Нови Карловци, Нови Сланкамен и Стари Сланкамен)</v>
      </c>
      <c r="D38" s="6"/>
      <c r="E38" s="2"/>
      <c r="F38" s="4">
        <f>'Budzet 2018'!J622</f>
        <v>5000000</v>
      </c>
      <c r="G38" s="4">
        <f>'Budzet 2018'!K622</f>
        <v>0</v>
      </c>
      <c r="H38" s="4">
        <f>'Budzet 2018'!L622</f>
        <v>5000000</v>
      </c>
    </row>
    <row r="39" spans="1:12" ht="151.5" customHeight="1" x14ac:dyDescent="0.2">
      <c r="A39" s="11"/>
      <c r="B39" s="11"/>
      <c r="C39" s="6" t="str">
        <f>'Budzet 2018'!I626</f>
        <v>ПРОЈЕКАТ - Извођење радова на опремању индустријске зоне Локација 15 - друга фаза (пут, вода и фекална канализација дуж саобраћајнице С-2) - фаза изградње фекалне канализације дуж десног крака саобраћајнице С2 од шахта Ф3-19 до шахта Ф2-27</v>
      </c>
      <c r="D39" s="6"/>
      <c r="E39" s="2"/>
      <c r="F39" s="4">
        <f>'Budzet 2018'!J631</f>
        <v>22800000</v>
      </c>
      <c r="G39" s="4">
        <f>'Budzet 2018'!K631</f>
        <v>0</v>
      </c>
      <c r="H39" s="4">
        <f>'Budzet 2018'!L631</f>
        <v>22800000</v>
      </c>
    </row>
    <row r="40" spans="1:12" ht="62.25" customHeight="1" x14ac:dyDescent="0.2">
      <c r="A40" s="11"/>
      <c r="B40" s="11"/>
      <c r="C40" s="6" t="str">
        <f>'Budzet 2018'!I633</f>
        <v>ПРОЈЕКАТ  - Стручни надзор над изградњом водоводне мреже и фекалне канализације дуж саобраћајнице С2</v>
      </c>
      <c r="D40" s="6"/>
      <c r="E40" s="2"/>
      <c r="F40" s="4">
        <f>'Budzet 2018'!J634</f>
        <v>1200000</v>
      </c>
      <c r="G40" s="4">
        <f>'Budzet 2018'!K634</f>
        <v>0</v>
      </c>
      <c r="H40" s="4">
        <f>'Budzet 2018'!L634</f>
        <v>1200000</v>
      </c>
    </row>
    <row r="41" spans="1:12" ht="65.25" customHeight="1" x14ac:dyDescent="0.2">
      <c r="A41" s="11"/>
      <c r="B41" s="11"/>
      <c r="C41" s="6" t="str">
        <f>'Budzet 2018'!I638</f>
        <v>ПРОЈЕКАТ  - Стручни надзор над изградњом колектора фекалне канализације за потребе индустријске зоне Бешка</v>
      </c>
      <c r="D41" s="6"/>
      <c r="E41" s="2"/>
      <c r="F41" s="4">
        <f>'Budzet 2018'!J639</f>
        <v>500000</v>
      </c>
      <c r="G41" s="4">
        <f>'Budzet 2018'!K639</f>
        <v>0</v>
      </c>
      <c r="H41" s="4">
        <f>'Budzet 2018'!L639</f>
        <v>500000</v>
      </c>
    </row>
    <row r="42" spans="1:12" ht="51" customHeight="1" x14ac:dyDescent="0.2">
      <c r="A42" s="11"/>
      <c r="B42" s="11"/>
      <c r="C42" s="6" t="str">
        <f>'Budzet 2018'!I643</f>
        <v>ПРОЈЕКАТ - Израда техничке документације за уређење комплекса пијаце у Бешки</v>
      </c>
      <c r="D42" s="6"/>
      <c r="E42" s="2"/>
      <c r="F42" s="4">
        <f>'Budzet 2018'!J644</f>
        <v>600000</v>
      </c>
      <c r="G42" s="4">
        <f>'Budzet 2018'!K644</f>
        <v>0</v>
      </c>
      <c r="H42" s="4">
        <f>'Budzet 2018'!L644</f>
        <v>600000</v>
      </c>
    </row>
    <row r="43" spans="1:12" ht="45" customHeight="1" x14ac:dyDescent="0.2">
      <c r="A43" s="11"/>
      <c r="B43" s="11"/>
      <c r="C43" s="6" t="str">
        <f>'Budzet 2018'!I660</f>
        <v>ПРОЈЕКАТ - Набавка камиона кипера и камиона смећара</v>
      </c>
      <c r="D43" s="6"/>
      <c r="E43" s="2"/>
      <c r="F43" s="4">
        <f>'Budzet 2018'!J664</f>
        <v>5060000</v>
      </c>
      <c r="G43" s="4">
        <f>'Budzet 2018'!K664</f>
        <v>0</v>
      </c>
      <c r="H43" s="4">
        <f>'Budzet 2018'!L664</f>
        <v>5060000</v>
      </c>
    </row>
    <row r="44" spans="1:12" ht="31.5" customHeight="1" x14ac:dyDescent="0.2">
      <c r="A44" s="11"/>
      <c r="B44" s="11"/>
      <c r="C44" s="6" t="str">
        <f>'Budzet 2018'!I667</f>
        <v>ПРОЈЕКАТ - Набавка возила - ПАУК</v>
      </c>
      <c r="D44" s="6"/>
      <c r="E44" s="2"/>
      <c r="F44" s="4">
        <f>'Budzet 2018'!J671</f>
        <v>17200000</v>
      </c>
      <c r="G44" s="4">
        <f>'Budzet 2018'!K671</f>
        <v>0</v>
      </c>
      <c r="H44" s="4">
        <f>'Budzet 2018'!L671</f>
        <v>17200000</v>
      </c>
    </row>
    <row r="45" spans="1:12" ht="69" customHeight="1" x14ac:dyDescent="0.2">
      <c r="A45" s="11"/>
      <c r="B45" s="11"/>
      <c r="C45" s="6" t="str">
        <f>'Budzet 2018'!I674</f>
        <v>ПРОЈЕКАТ -  Изградња фекалне канализације дуж саобраћајнице С1 у радној зони Локација 15 КО Инђија у дужини 600 м</v>
      </c>
      <c r="D45" s="6"/>
      <c r="E45" s="2"/>
      <c r="F45" s="4">
        <f>'Budzet 2018'!J679</f>
        <v>8540000</v>
      </c>
      <c r="G45" s="4">
        <f>'Budzet 2018'!K679</f>
        <v>0</v>
      </c>
      <c r="H45" s="4">
        <f>'Budzet 2018'!L679</f>
        <v>8540000</v>
      </c>
    </row>
    <row r="46" spans="1:12" ht="66" customHeight="1" x14ac:dyDescent="0.2">
      <c r="A46" s="11"/>
      <c r="B46" s="11"/>
      <c r="C46" s="6" t="str">
        <f>'Budzet 2018'!I681</f>
        <v>ПРОЈЕКАТ - Израда техничке документације за уградњу инсталација и опреме у ЦС фекалне канализације у С3 Локација 15 КО Инђија</v>
      </c>
      <c r="D46" s="6"/>
      <c r="E46" s="2"/>
      <c r="F46" s="4">
        <f>'Budzet 2018'!J682</f>
        <v>240000</v>
      </c>
      <c r="G46" s="4">
        <f>'Budzet 2018'!K682</f>
        <v>0</v>
      </c>
      <c r="H46" s="4">
        <f>'Budzet 2018'!L682</f>
        <v>240000</v>
      </c>
    </row>
    <row r="47" spans="1:12" ht="51.75" customHeight="1" x14ac:dyDescent="0.2">
      <c r="A47" s="35" t="s">
        <v>253</v>
      </c>
      <c r="B47" s="35"/>
      <c r="C47" s="36" t="s">
        <v>400</v>
      </c>
      <c r="D47" s="36" t="s">
        <v>476</v>
      </c>
      <c r="E47" s="36" t="s">
        <v>477</v>
      </c>
      <c r="F47" s="37">
        <f>SUM(F48:F61)</f>
        <v>185797603</v>
      </c>
      <c r="G47" s="37">
        <f t="shared" ref="G47:H47" si="2">SUM(G48:G61)</f>
        <v>0</v>
      </c>
      <c r="H47" s="37">
        <f t="shared" si="2"/>
        <v>185797603</v>
      </c>
      <c r="L47" s="88"/>
    </row>
    <row r="48" spans="1:12" ht="45" x14ac:dyDescent="0.2">
      <c r="A48" s="11"/>
      <c r="B48" s="11" t="str">
        <f>'Budzet 2018'!E689</f>
        <v>1501-0001</v>
      </c>
      <c r="C48" s="6" t="str">
        <f>'Budzet 2018'!I689</f>
        <v>Унапређење привредног  и инвестиционог амбијента</v>
      </c>
      <c r="D48" s="6" t="s">
        <v>585</v>
      </c>
      <c r="E48" s="6" t="s">
        <v>586</v>
      </c>
      <c r="F48" s="5">
        <f>'Budzet 2018'!J693+'Budzet 2018'!J701+'Budzet 2018'!J711</f>
        <v>25365000</v>
      </c>
      <c r="G48" s="5">
        <f>'Budzet 2018'!K693+'Budzet 2018'!K701+'Budzet 2018'!K711</f>
        <v>0</v>
      </c>
      <c r="H48" s="5">
        <f>'Budzet 2018'!L693+'Budzet 2018'!L701+'Budzet 2018'!L711</f>
        <v>25365000</v>
      </c>
    </row>
    <row r="49" spans="1:12" ht="64.5" customHeight="1" x14ac:dyDescent="0.2">
      <c r="A49" s="11"/>
      <c r="B49" s="11" t="str">
        <f>'Budzet 2018'!E716</f>
        <v>1501-0003</v>
      </c>
      <c r="C49" s="6" t="str">
        <f>'Budzet 2018'!I716</f>
        <v>Подршка економском развоју и промоцији предузетништва</v>
      </c>
      <c r="D49" s="6" t="s">
        <v>478</v>
      </c>
      <c r="E49" s="6" t="s">
        <v>479</v>
      </c>
      <c r="F49" s="5">
        <f>'Budzet 2018'!J722</f>
        <v>11461603</v>
      </c>
      <c r="G49" s="5">
        <f>'Budzet 2018'!K722</f>
        <v>0</v>
      </c>
      <c r="H49" s="5">
        <f>'Budzet 2018'!L722</f>
        <v>11461603</v>
      </c>
    </row>
    <row r="50" spans="1:12" ht="33.75" x14ac:dyDescent="0.2">
      <c r="A50" s="11"/>
      <c r="B50" s="11"/>
      <c r="C50" s="14" t="str">
        <f>'Budzet 2018'!I726</f>
        <v>ПРОЈЕКАТ  - КОНКУРС ЗА ОСТАЛЕ НЕВЛАДИНЕ ОРГАНИЗАЦИЈЕ</v>
      </c>
      <c r="D50" s="6"/>
      <c r="E50" s="6"/>
      <c r="F50" s="5">
        <f>'Budzet 2018'!J727</f>
        <v>10000000</v>
      </c>
      <c r="G50" s="5">
        <f>'Budzet 2018'!K727</f>
        <v>0</v>
      </c>
      <c r="H50" s="5">
        <f>'Budzet 2018'!L727</f>
        <v>10000000</v>
      </c>
    </row>
    <row r="51" spans="1:12" ht="48.75" customHeight="1" x14ac:dyDescent="0.2">
      <c r="A51" s="11"/>
      <c r="B51" s="11"/>
      <c r="C51" s="14" t="str">
        <f>'Budzet 2018'!I731</f>
        <v>ПРОЈЕКАТ  - Израда геомеханичког елабората земљишта на локацији 15 у Инђији</v>
      </c>
      <c r="D51" s="6"/>
      <c r="E51" s="6"/>
      <c r="F51" s="5">
        <f>'Budzet 2018'!J732</f>
        <v>600000</v>
      </c>
      <c r="G51" s="5">
        <f>'Budzet 2018'!K734</f>
        <v>0</v>
      </c>
      <c r="H51" s="5">
        <f>'Budzet 2018'!L734</f>
        <v>600000</v>
      </c>
    </row>
    <row r="52" spans="1:12" ht="33.75" x14ac:dyDescent="0.2">
      <c r="A52" s="11"/>
      <c r="B52" s="11"/>
      <c r="C52" s="97" t="str">
        <f>'Budzet 2018'!I738</f>
        <v>ПРОЈЕКАТ  - ПОДСТИЦАЈИ ЗА РАЗВОЈ ПРЕДУЗЕТНИШТВА</v>
      </c>
      <c r="D52" s="6"/>
      <c r="E52" s="6"/>
      <c r="F52" s="5">
        <f>'Budzet 2018'!J739</f>
        <v>13370000</v>
      </c>
      <c r="G52" s="5">
        <f>'Budzet 2018'!K739</f>
        <v>0</v>
      </c>
      <c r="H52" s="5">
        <f>'Budzet 2018'!L739</f>
        <v>13370000</v>
      </c>
    </row>
    <row r="53" spans="1:12" ht="56.25" x14ac:dyDescent="0.2">
      <c r="A53" s="11"/>
      <c r="B53" s="11"/>
      <c r="C53" s="97" t="str">
        <f>'Budzet 2018'!I745</f>
        <v>ПРОЈЕКАТ  - СУБВЕНЦИОНИСАЊЕ ДЕЛА КАМАТНИХ СТОПА ЗА ПРЕДУЗЕЋА И ПРЕДУЗЕТНИКЕ</v>
      </c>
      <c r="D53" s="6"/>
      <c r="E53" s="6"/>
      <c r="F53" s="5">
        <f>'Budzet 2018'!J746</f>
        <v>5000000</v>
      </c>
      <c r="G53" s="5">
        <f>'Budzet 2018'!K746</f>
        <v>0</v>
      </c>
      <c r="H53" s="5">
        <f>'Budzet 2018'!L746</f>
        <v>5000000</v>
      </c>
    </row>
    <row r="54" spans="1:12" ht="22.5" x14ac:dyDescent="0.2">
      <c r="A54" s="11"/>
      <c r="B54" s="11"/>
      <c r="C54" s="97" t="str">
        <f>'Budzet 2018'!I752</f>
        <v>ПРОЈЕКАТ  - Промоција општине Инђија</v>
      </c>
      <c r="D54" s="6"/>
      <c r="E54" s="6"/>
      <c r="F54" s="5">
        <f>'Budzet 2018'!J756</f>
        <v>12500000</v>
      </c>
      <c r="G54" s="5">
        <f>'Budzet 2018'!K756</f>
        <v>0</v>
      </c>
      <c r="H54" s="5">
        <f>'Budzet 2018'!L756</f>
        <v>12500000</v>
      </c>
    </row>
    <row r="55" spans="1:12" ht="22.5" x14ac:dyDescent="0.2">
      <c r="A55" s="11"/>
      <c r="B55" s="11"/>
      <c r="C55" s="97" t="str">
        <f>'Budzet 2018'!I759</f>
        <v>ПРОЈЕКАТ  - Дунавско село "Риверленд"</v>
      </c>
      <c r="D55" s="6"/>
      <c r="E55" s="6"/>
      <c r="F55" s="5">
        <f>'Budzet 2018'!J760</f>
        <v>500000</v>
      </c>
      <c r="G55" s="5">
        <f>'Budzet 2018'!K760</f>
        <v>0</v>
      </c>
      <c r="H55" s="5">
        <f>'Budzet 2018'!L760</f>
        <v>500000</v>
      </c>
    </row>
    <row r="56" spans="1:12" ht="54" customHeight="1" x14ac:dyDescent="0.2">
      <c r="A56" s="11"/>
      <c r="B56" s="11"/>
      <c r="C56" s="100" t="str">
        <f>'Budzet 2018'!I766</f>
        <v>ПРОЈЕКАТ  - "ПОДСТИЦАЈИ ЗАПОШЉАВАЊА НЕЗАПОСЛЕНИХ ЛИЦА</v>
      </c>
      <c r="D56" s="6"/>
      <c r="E56" s="6"/>
      <c r="F56" s="5">
        <f>'Budzet 2018'!J767</f>
        <v>8000000</v>
      </c>
      <c r="G56" s="5">
        <f>'Budzet 2018'!K767</f>
        <v>0</v>
      </c>
      <c r="H56" s="5">
        <f>'Budzet 2018'!L767</f>
        <v>8000000</v>
      </c>
    </row>
    <row r="57" spans="1:12" ht="43.5" customHeight="1" x14ac:dyDescent="0.2">
      <c r="A57" s="11"/>
      <c r="B57" s="11"/>
      <c r="C57" s="100" t="str">
        <f>'Budzet 2018'!I771</f>
        <v>ПРОЈЕКАТ  - ПОДСТИЦАЈИ ЗА РАД ИНКУБАТОРА ЗА ИНОВАТИВНЕ START-UP КОМПАНИЈЕ</v>
      </c>
      <c r="D57" s="6"/>
      <c r="E57" s="6"/>
      <c r="F57" s="5">
        <f>'Budzet 2018'!J772</f>
        <v>3000000</v>
      </c>
      <c r="G57" s="5">
        <f>'Budzet 2018'!K772</f>
        <v>0</v>
      </c>
      <c r="H57" s="5">
        <f>'Budzet 2018'!L772</f>
        <v>3000000</v>
      </c>
    </row>
    <row r="58" spans="1:12" ht="27" customHeight="1" x14ac:dyDescent="0.2">
      <c r="A58" s="11"/>
      <c r="B58" s="11"/>
      <c r="C58" s="6" t="str">
        <f>'Budzet 2018'!I777</f>
        <v>ПРОЈЕКАТ - РАЗВОЈНИ ПРОЈЕКТИ</v>
      </c>
      <c r="D58" s="6"/>
      <c r="E58" s="6"/>
      <c r="F58" s="5">
        <f>'Budzet 2018'!J781</f>
        <v>29901000</v>
      </c>
      <c r="G58" s="5">
        <f>'Budzet 2018'!K781</f>
        <v>0</v>
      </c>
      <c r="H58" s="5">
        <f>'Budzet 2018'!L781</f>
        <v>29901000</v>
      </c>
    </row>
    <row r="59" spans="1:12" ht="66" customHeight="1" x14ac:dyDescent="0.2">
      <c r="A59" s="11"/>
      <c r="B59" s="11"/>
      <c r="C59" s="101" t="str">
        <f>'Budzet 2018'!I787</f>
        <v xml:space="preserve">ПРОЈЕКАТ - Изградња царинског складишта </v>
      </c>
      <c r="D59" s="6"/>
      <c r="E59" s="2"/>
      <c r="F59" s="99">
        <f>'Budzet 2018'!J791</f>
        <v>51400000</v>
      </c>
      <c r="G59" s="99">
        <f>'Budzet 2018'!K791</f>
        <v>0</v>
      </c>
      <c r="H59" s="99">
        <f>'Budzet 2018'!L791</f>
        <v>51400000</v>
      </c>
    </row>
    <row r="60" spans="1:12" ht="66" customHeight="1" x14ac:dyDescent="0.2">
      <c r="A60" s="11"/>
      <c r="B60" s="11"/>
      <c r="C60" s="101" t="str">
        <f>'Budzet 2018'!I794</f>
        <v xml:space="preserve">ПРОЈЕКАТ - Израда пројектне документације и реконструкција зграде суда  у Инђији </v>
      </c>
      <c r="D60" s="6"/>
      <c r="E60" s="2"/>
      <c r="F60" s="99">
        <f>'Budzet 2018'!J798</f>
        <v>12200000</v>
      </c>
      <c r="G60" s="99">
        <f>'Budzet 2018'!K798</f>
        <v>0</v>
      </c>
      <c r="H60" s="99">
        <f>'Budzet 2018'!L798</f>
        <v>12200000</v>
      </c>
    </row>
    <row r="61" spans="1:12" ht="66" customHeight="1" x14ac:dyDescent="0.2">
      <c r="A61" s="11"/>
      <c r="B61" s="11"/>
      <c r="C61" s="101" t="str">
        <f>'Budzet 2018'!I800</f>
        <v>ПРОЈЕКАТ - Израда 3Д модела рекламних плаката и брошура за потребе инвестиција предвиђених програмом</v>
      </c>
      <c r="D61" s="6"/>
      <c r="E61" s="2"/>
      <c r="F61" s="99">
        <f>'Budzet 2018'!J801</f>
        <v>2500000</v>
      </c>
      <c r="G61" s="99">
        <f>'Budzet 2018'!K801</f>
        <v>0</v>
      </c>
      <c r="H61" s="99">
        <f>'Budzet 2018'!L801</f>
        <v>2500000</v>
      </c>
    </row>
    <row r="62" spans="1:12" ht="22.5" x14ac:dyDescent="0.2">
      <c r="A62" s="35" t="s">
        <v>377</v>
      </c>
      <c r="B62" s="35"/>
      <c r="C62" s="36" t="s">
        <v>401</v>
      </c>
      <c r="D62" s="36" t="s">
        <v>480</v>
      </c>
      <c r="E62" s="36" t="s">
        <v>481</v>
      </c>
      <c r="F62" s="37">
        <f>SUM(F63:F65)</f>
        <v>21118300</v>
      </c>
      <c r="G62" s="37">
        <f t="shared" ref="G62:H62" si="3">SUM(G63:G65)</f>
        <v>282000</v>
      </c>
      <c r="H62" s="37">
        <f t="shared" si="3"/>
        <v>21400300</v>
      </c>
      <c r="L62" s="88"/>
    </row>
    <row r="63" spans="1:12" ht="33.75" x14ac:dyDescent="0.2">
      <c r="A63" s="11"/>
      <c r="B63" s="7" t="s">
        <v>226</v>
      </c>
      <c r="C63" s="2" t="str">
        <f>'Budzet 2018'!I813</f>
        <v>Управљање развојем туризма</v>
      </c>
      <c r="D63" s="2" t="s">
        <v>482</v>
      </c>
      <c r="E63" s="2" t="s">
        <v>483</v>
      </c>
      <c r="F63" s="5">
        <f>'Budzet 2018'!J833</f>
        <v>6798300</v>
      </c>
      <c r="G63" s="5">
        <f>'Budzet 2018'!K833</f>
        <v>7000</v>
      </c>
      <c r="H63" s="5">
        <f>'Budzet 2018'!L833</f>
        <v>6805300</v>
      </c>
    </row>
    <row r="64" spans="1:12" ht="33.75" x14ac:dyDescent="0.2">
      <c r="A64" s="11"/>
      <c r="B64" s="7" t="s">
        <v>236</v>
      </c>
      <c r="C64" s="2" t="str">
        <f>'Budzet 2018'!I836</f>
        <v xml:space="preserve">Промоција туристичке понуде </v>
      </c>
      <c r="D64" s="2" t="s">
        <v>484</v>
      </c>
      <c r="E64" s="2" t="s">
        <v>485</v>
      </c>
      <c r="F64" s="3">
        <f>'Budzet 2018'!J849</f>
        <v>8770000</v>
      </c>
      <c r="G64" s="3">
        <f>'Budzet 2018'!K849</f>
        <v>275000</v>
      </c>
      <c r="H64" s="3">
        <f>'Budzet 2018'!L849</f>
        <v>9045000</v>
      </c>
      <c r="L64" s="88"/>
    </row>
    <row r="65" spans="1:12" ht="38.25" customHeight="1" x14ac:dyDescent="0.2">
      <c r="A65" s="11"/>
      <c r="B65" s="7"/>
      <c r="C65" s="10" t="str">
        <f>'Budzet 2018'!I851</f>
        <v>ПРОЈЕКАТ - РЕКОНСТРУКЦИЈА КЕЛТСКОГ НАСЕЉА</v>
      </c>
      <c r="D65" s="2"/>
      <c r="E65" s="2"/>
      <c r="F65" s="3">
        <f>'Budzet 2018'!J856</f>
        <v>5550000</v>
      </c>
      <c r="G65" s="3">
        <f>'Budzet 2018'!K856</f>
        <v>0</v>
      </c>
      <c r="H65" s="3">
        <f>'Budzet 2018'!L856</f>
        <v>5550000</v>
      </c>
    </row>
    <row r="66" spans="1:12" ht="33.75" x14ac:dyDescent="0.2">
      <c r="A66" s="35" t="s">
        <v>254</v>
      </c>
      <c r="B66" s="35"/>
      <c r="C66" s="36" t="s">
        <v>486</v>
      </c>
      <c r="D66" s="36" t="s">
        <v>487</v>
      </c>
      <c r="E66" s="36" t="s">
        <v>577</v>
      </c>
      <c r="F66" s="37">
        <f>SUM(F67:F74)</f>
        <v>214342825</v>
      </c>
      <c r="G66" s="37">
        <f t="shared" ref="G66" si="4">SUM(G67:G72)</f>
        <v>0</v>
      </c>
      <c r="H66" s="37">
        <f>SUM(F66:G66)</f>
        <v>214342825</v>
      </c>
      <c r="L66" s="88"/>
    </row>
    <row r="67" spans="1:12" ht="33.75" x14ac:dyDescent="0.2">
      <c r="A67" s="11"/>
      <c r="B67" s="7" t="s">
        <v>255</v>
      </c>
      <c r="C67" s="2" t="str">
        <f>'Budzet 2018'!I863</f>
        <v>Подршка за спровођење пољопривредне политике у локалној заједници</v>
      </c>
      <c r="D67" s="2" t="s">
        <v>488</v>
      </c>
      <c r="E67" s="2" t="s">
        <v>489</v>
      </c>
      <c r="F67" s="3">
        <f>'Budzet 2018'!J870+'Budzet 2018'!J889</f>
        <v>22750000</v>
      </c>
      <c r="G67" s="3">
        <f>'Budzet 2018'!K870+'Budzet 2018'!K889</f>
        <v>0</v>
      </c>
      <c r="H67" s="3">
        <f>'Budzet 2018'!L870+'Budzet 2018'!L889</f>
        <v>22750000</v>
      </c>
    </row>
    <row r="68" spans="1:12" ht="56.25" x14ac:dyDescent="0.2">
      <c r="A68" s="11"/>
      <c r="B68" s="7" t="s">
        <v>419</v>
      </c>
      <c r="C68" s="2" t="str">
        <f>'Budzet 2018'!I875</f>
        <v>Мере подршке руралном развоју</v>
      </c>
      <c r="D68" s="2" t="s">
        <v>663</v>
      </c>
      <c r="E68" s="2" t="s">
        <v>490</v>
      </c>
      <c r="F68" s="3">
        <f>'Budzet 2018'!J881</f>
        <v>42742825</v>
      </c>
      <c r="G68" s="3">
        <f>'Budzet 2018'!K881</f>
        <v>0</v>
      </c>
      <c r="H68" s="3">
        <f>'Budzet 2018'!L881</f>
        <v>42742825</v>
      </c>
    </row>
    <row r="69" spans="1:12" ht="45" x14ac:dyDescent="0.2">
      <c r="A69" s="11"/>
      <c r="B69" s="7"/>
      <c r="C69" s="6" t="str">
        <f>'Budzet 2018'!I894</f>
        <v>ПРОЈЕКАТ  - Уређење каналске мреже у функцији одводњавања на подручју општине Инђија</v>
      </c>
      <c r="D69" s="2"/>
      <c r="E69" s="2"/>
      <c r="F69" s="3">
        <f>'Budzet 2018'!J896</f>
        <v>66500000</v>
      </c>
      <c r="G69" s="3">
        <f>'Budzet 2018'!K896</f>
        <v>0</v>
      </c>
      <c r="H69" s="3">
        <f>'Budzet 2018'!L896</f>
        <v>66500000</v>
      </c>
    </row>
    <row r="70" spans="1:12" ht="58.5" customHeight="1" x14ac:dyDescent="0.2">
      <c r="A70" s="11"/>
      <c r="B70" s="7"/>
      <c r="C70" s="6" t="str">
        <f>'Budzet 2018'!I900</f>
        <v>ПРОЈЕКАТ - Уређење пољопривредне инфраструктуре-атарски путеви</v>
      </c>
      <c r="D70" s="2"/>
      <c r="E70" s="2"/>
      <c r="F70" s="3">
        <f>'Budzet 2018'!J904</f>
        <v>54650000</v>
      </c>
      <c r="G70" s="3">
        <f>'Budzet 2018'!K904</f>
        <v>0</v>
      </c>
      <c r="H70" s="3">
        <f>'Budzet 2018'!L904</f>
        <v>54650000</v>
      </c>
    </row>
    <row r="71" spans="1:12" ht="28.5" customHeight="1" x14ac:dyDescent="0.2">
      <c r="A71" s="11"/>
      <c r="B71" s="7"/>
      <c r="C71" s="6" t="str">
        <f>'Budzet 2018'!I908</f>
        <v>ПРОЈЕКАТ  -  Организовање пољочуварске службе</v>
      </c>
      <c r="D71" s="2"/>
      <c r="E71" s="2"/>
      <c r="F71" s="3">
        <f>'Budzet 2018'!J911</f>
        <v>13000000</v>
      </c>
      <c r="G71" s="3">
        <f>'Budzet 2018'!K911</f>
        <v>0</v>
      </c>
      <c r="H71" s="3">
        <f>'Budzet 2018'!L911</f>
        <v>13000000</v>
      </c>
    </row>
    <row r="72" spans="1:12" ht="59.25" customHeight="1" x14ac:dyDescent="0.2">
      <c r="A72" s="11"/>
      <c r="B72" s="7"/>
      <c r="C72" s="6" t="str">
        <f>'Budzet 2018'!I915</f>
        <v>ПРОЈЕКАТ - Услуге премера и идентификације катастарских парцела пољопривредног земљишта у државној својини</v>
      </c>
      <c r="D72" s="2"/>
      <c r="E72" s="2"/>
      <c r="F72" s="3">
        <f>'Budzet 2018'!J917</f>
        <v>6000000</v>
      </c>
      <c r="G72" s="3">
        <f>'Budzet 2018'!K917</f>
        <v>0</v>
      </c>
      <c r="H72" s="3">
        <f>'Budzet 2018'!L917</f>
        <v>6000000</v>
      </c>
    </row>
    <row r="73" spans="1:12" ht="25.5" customHeight="1" x14ac:dyDescent="0.2">
      <c r="A73" s="11"/>
      <c r="B73" s="7"/>
      <c r="C73" s="98" t="str">
        <f>'Budzet 2018'!I920</f>
        <v xml:space="preserve">ПРОЈЕКАТ  - Узорковање  земљишта </v>
      </c>
      <c r="D73" s="2"/>
      <c r="E73" s="2"/>
      <c r="F73" s="3">
        <f>'Budzet 2018'!J922</f>
        <v>4200000</v>
      </c>
      <c r="G73" s="3">
        <f>'Budzet 2018'!K922</f>
        <v>0</v>
      </c>
      <c r="H73" s="3">
        <f>'Budzet 2018'!L922</f>
        <v>4200000</v>
      </c>
    </row>
    <row r="74" spans="1:12" ht="63" customHeight="1" x14ac:dyDescent="0.2">
      <c r="A74" s="11"/>
      <c r="B74" s="7"/>
      <c r="C74" s="98" t="str">
        <f>'Budzet 2018'!I925</f>
        <v>ПРОЈЕКАТ - Израда техничке документације - главног пројекта за наводњавање (Нови Сланкамен, Стари Сланкамен)</v>
      </c>
      <c r="D74" s="2"/>
      <c r="E74" s="2"/>
      <c r="F74" s="3">
        <f>'Budzet 2018'!J927</f>
        <v>4500000</v>
      </c>
      <c r="G74" s="3">
        <f>'Budzet 2018'!K927</f>
        <v>0</v>
      </c>
      <c r="H74" s="3">
        <f>'Budzet 2018'!L927</f>
        <v>4500000</v>
      </c>
    </row>
    <row r="75" spans="1:12" ht="22.5" x14ac:dyDescent="0.2">
      <c r="A75" s="35" t="s">
        <v>257</v>
      </c>
      <c r="B75" s="35"/>
      <c r="C75" s="36" t="s">
        <v>402</v>
      </c>
      <c r="D75" s="36" t="s">
        <v>578</v>
      </c>
      <c r="E75" s="39" t="s">
        <v>491</v>
      </c>
      <c r="F75" s="37">
        <f>SUM(F76:F86)</f>
        <v>95381830</v>
      </c>
      <c r="G75" s="37"/>
      <c r="H75" s="37">
        <f>SUM(F75:G75)</f>
        <v>95381830</v>
      </c>
      <c r="L75" s="88"/>
    </row>
    <row r="76" spans="1:12" ht="22.5" x14ac:dyDescent="0.2">
      <c r="A76" s="11"/>
      <c r="B76" s="15" t="s">
        <v>638</v>
      </c>
      <c r="C76" s="6" t="s">
        <v>639</v>
      </c>
      <c r="D76" s="6" t="s">
        <v>661</v>
      </c>
      <c r="E76" s="6" t="s">
        <v>491</v>
      </c>
      <c r="F76" s="3">
        <f>'Budzet 2018'!J948</f>
        <v>42000000</v>
      </c>
      <c r="G76" s="3">
        <f>'Budzet 2018'!K948</f>
        <v>0</v>
      </c>
      <c r="H76" s="3">
        <f>'Budzet 2018'!L948</f>
        <v>42000000</v>
      </c>
    </row>
    <row r="77" spans="1:12" ht="22.5" x14ac:dyDescent="0.2">
      <c r="A77" s="11"/>
      <c r="B77" s="15" t="s">
        <v>492</v>
      </c>
      <c r="C77" s="6" t="str">
        <f>'Budzet 2018'!I936</f>
        <v>Управљање отпадним водама</v>
      </c>
      <c r="D77" s="6" t="s">
        <v>493</v>
      </c>
      <c r="E77" s="6" t="s">
        <v>494</v>
      </c>
      <c r="F77" s="3">
        <f>'Budzet 2018'!J940</f>
        <v>8484240</v>
      </c>
      <c r="G77" s="3">
        <f>'Budzet 2018'!K940</f>
        <v>0</v>
      </c>
      <c r="H77" s="3">
        <f t="shared" ref="H77" si="5">SUM(F77:G77)</f>
        <v>8484240</v>
      </c>
    </row>
    <row r="78" spans="1:12" ht="36.75" customHeight="1" x14ac:dyDescent="0.2">
      <c r="A78" s="11"/>
      <c r="B78" s="15" t="s">
        <v>461</v>
      </c>
      <c r="C78" s="6" t="str">
        <f>'Budzet 2018'!I952</f>
        <v>Управљање комуналним отпадом</v>
      </c>
      <c r="D78" s="6" t="s">
        <v>495</v>
      </c>
      <c r="E78" s="6" t="s">
        <v>579</v>
      </c>
      <c r="F78" s="3">
        <f>'Budzet 2018'!J957</f>
        <v>8707750</v>
      </c>
      <c r="G78" s="3">
        <f>'Budzet 2018'!K957</f>
        <v>0</v>
      </c>
      <c r="H78" s="3">
        <f>'Budzet 2018'!L957</f>
        <v>8707750</v>
      </c>
    </row>
    <row r="79" spans="1:12" ht="92.25" customHeight="1" x14ac:dyDescent="0.2">
      <c r="A79" s="11"/>
      <c r="B79" s="15"/>
      <c r="C79" s="6" t="str">
        <f>'Budzet 2018'!I960</f>
        <v>ПРОЈЕКАТ  - ИЗРАДА ПРОЈЕКТА САНАЦИЈЕ, ЗАТВАРАЊА И РЕКУЛТИВАЦИЈЕ ПОСТОЈЕЋЕ НЕСАНИТАРНЕ ОПШТИНСКЕ ДЕПОНИЈЕ - СМЕТЛИШТА У ИНЂИЈИ</v>
      </c>
      <c r="D79" s="6"/>
      <c r="E79" s="6"/>
      <c r="F79" s="3">
        <f>'Budzet 2018'!J962</f>
        <v>5760000</v>
      </c>
      <c r="G79" s="3">
        <f>'Budzet 2018'!K962</f>
        <v>0</v>
      </c>
      <c r="H79" s="3">
        <f>'Budzet 2018'!L962</f>
        <v>5760000</v>
      </c>
    </row>
    <row r="80" spans="1:12" ht="60.75" customHeight="1" x14ac:dyDescent="0.2">
      <c r="A80" s="11"/>
      <c r="B80" s="15"/>
      <c r="C80" s="6" t="str">
        <f>'Budzet 2018'!I966</f>
        <v>ПРОЈЕКАТ -  Извођење радова на изградњи атмосферске канализације у улицама Иве Андрића и Расадничка у Бешки</v>
      </c>
      <c r="D80" s="6"/>
      <c r="E80" s="6"/>
      <c r="F80" s="3">
        <f>'Budzet 2018'!J969</f>
        <v>1000000</v>
      </c>
      <c r="G80" s="3">
        <f>'Budzet 2018'!K969</f>
        <v>0</v>
      </c>
      <c r="H80" s="3">
        <f>'Budzet 2018'!L969</f>
        <v>1000000</v>
      </c>
    </row>
    <row r="81" spans="1:12" ht="51.75" customHeight="1" x14ac:dyDescent="0.2">
      <c r="A81" s="11"/>
      <c r="B81" s="15"/>
      <c r="C81" s="6" t="str">
        <f>'Budzet 2018'!I973</f>
        <v xml:space="preserve">ПРОЈЕКАТ  - Израда Идејног решења одвођења атмосферских вода насељених места Инђија </v>
      </c>
      <c r="D81" s="6"/>
      <c r="E81" s="6"/>
      <c r="F81" s="3">
        <f>'Budzet 2018'!J974</f>
        <v>2000000</v>
      </c>
      <c r="G81" s="3">
        <f>'Budzet 2018'!K974</f>
        <v>0</v>
      </c>
      <c r="H81" s="3">
        <f>'Budzet 2018'!L974</f>
        <v>2000000</v>
      </c>
    </row>
    <row r="82" spans="1:12" ht="51.75" customHeight="1" x14ac:dyDescent="0.2">
      <c r="A82" s="11"/>
      <c r="B82" s="15"/>
      <c r="C82" s="6" t="str">
        <f>'Budzet 2018'!I978</f>
        <v>ПРОЈЕКАТ - Изградња  атмосферске канализације у Војвођанској и улици Соње Маринковић</v>
      </c>
      <c r="D82" s="6"/>
      <c r="E82" s="6"/>
      <c r="F82" s="3">
        <f>'Budzet 2018'!J983</f>
        <v>22729840</v>
      </c>
      <c r="G82" s="3">
        <f>'Budzet 2018'!K983</f>
        <v>0</v>
      </c>
      <c r="H82" s="3">
        <f>'Budzet 2018'!L983</f>
        <v>22729840</v>
      </c>
    </row>
    <row r="83" spans="1:12" ht="53.25" customHeight="1" x14ac:dyDescent="0.2">
      <c r="A83" s="11"/>
      <c r="B83" s="15"/>
      <c r="C83" s="6" t="str">
        <f>'Budzet 2018'!I985</f>
        <v>ПРОЈЕКАТ  - Израда Идејног решења атмосферске канализације насеља Инђија - слив 3</v>
      </c>
      <c r="D83" s="6"/>
      <c r="E83" s="6"/>
      <c r="F83" s="3">
        <f>'Budzet 2018'!J986</f>
        <v>500000</v>
      </c>
      <c r="G83" s="3">
        <f>'Budzet 2018'!K986</f>
        <v>0</v>
      </c>
      <c r="H83" s="3">
        <f>'Budzet 2018'!L986</f>
        <v>500000</v>
      </c>
    </row>
    <row r="84" spans="1:12" ht="60" customHeight="1" x14ac:dyDescent="0.2">
      <c r="A84" s="11"/>
      <c r="B84" s="15"/>
      <c r="C84" s="6" t="str">
        <f>'Budzet 2018'!I990</f>
        <v>ПРОЈЕКАТ  - Израда пројектне документације атмосферске канализације у улици Занатлијска трећи део у Инђији</v>
      </c>
      <c r="D84" s="6"/>
      <c r="E84" s="6"/>
      <c r="F84" s="3">
        <f>'Budzet 2018'!J991</f>
        <v>600000</v>
      </c>
      <c r="G84" s="3">
        <f>'Budzet 2018'!K991</f>
        <v>0</v>
      </c>
      <c r="H84" s="3">
        <f>'Budzet 2018'!L991</f>
        <v>600000</v>
      </c>
    </row>
    <row r="85" spans="1:12" ht="60" customHeight="1" x14ac:dyDescent="0.2">
      <c r="A85" s="11"/>
      <c r="B85" s="15"/>
      <c r="C85" s="6" t="str">
        <f>'Budzet 2018'!I995</f>
        <v>ПРОЈЕКАТ -Израда пројектне документације атмосферске канализације у улици Михаила Пупина  у Инђији</v>
      </c>
      <c r="D85" s="6"/>
      <c r="E85" s="6"/>
      <c r="F85" s="3">
        <f>'Budzet 2018'!J996</f>
        <v>600000</v>
      </c>
      <c r="G85" s="3">
        <f>'Budzet 2018'!K996</f>
        <v>0</v>
      </c>
      <c r="H85" s="3">
        <f>'Budzet 2018'!L996</f>
        <v>600000</v>
      </c>
    </row>
    <row r="86" spans="1:12" ht="67.5" customHeight="1" x14ac:dyDescent="0.2">
      <c r="A86" s="11"/>
      <c r="B86" s="15"/>
      <c r="C86" s="6" t="str">
        <f>'Budzet 2018'!I1000</f>
        <v>ПРОЈЕКАТ  -  Израда претходне студије оправданости за пречишћавање отпадних вода у индустријској зони у Инђији</v>
      </c>
      <c r="D86" s="6"/>
      <c r="E86" s="6"/>
      <c r="F86" s="3">
        <f>'Budzet 2018'!J1001</f>
        <v>3000000</v>
      </c>
      <c r="G86" s="3">
        <f>'Budzet 2018'!K1001</f>
        <v>0</v>
      </c>
      <c r="H86" s="3">
        <f>'Budzet 2018'!L1001</f>
        <v>3000000</v>
      </c>
    </row>
    <row r="87" spans="1:12" ht="45" x14ac:dyDescent="0.2">
      <c r="A87" s="35" t="s">
        <v>251</v>
      </c>
      <c r="B87" s="35"/>
      <c r="C87" s="36" t="s">
        <v>496</v>
      </c>
      <c r="D87" s="36" t="s">
        <v>497</v>
      </c>
      <c r="E87" s="36" t="s">
        <v>498</v>
      </c>
      <c r="F87" s="37">
        <f>SUM(F88:F165)</f>
        <v>1623642298.5200002</v>
      </c>
      <c r="G87" s="37">
        <f>SUM(G88:G165)</f>
        <v>0</v>
      </c>
      <c r="H87" s="37">
        <f>SUM(F87:G87)</f>
        <v>1623642298.5200002</v>
      </c>
      <c r="L87" s="88"/>
    </row>
    <row r="88" spans="1:12" ht="33.75" x14ac:dyDescent="0.2">
      <c r="A88" s="11"/>
      <c r="B88" s="7" t="s">
        <v>252</v>
      </c>
      <c r="C88" s="2" t="str">
        <f>'Budzet 2018'!I1034</f>
        <v>Управљање и одржавање саобраћајне инфраструктуре</v>
      </c>
      <c r="D88" s="2" t="s">
        <v>499</v>
      </c>
      <c r="E88" s="2" t="s">
        <v>500</v>
      </c>
      <c r="F88" s="3">
        <f>'Budzet 2018'!J1039+'Budzet 2018'!J1439+'Budzet 2018'!J1459</f>
        <v>227642984</v>
      </c>
      <c r="G88" s="3">
        <f>'Budzet 2018'!K1039+'Budzet 2018'!K1439+'Budzet 2018'!K1459</f>
        <v>0</v>
      </c>
      <c r="H88" s="3">
        <f>'Budzet 2018'!L1039+'Budzet 2018'!L1439+'Budzet 2018'!L1459</f>
        <v>227642984</v>
      </c>
    </row>
    <row r="89" spans="1:12" ht="22.5" x14ac:dyDescent="0.2">
      <c r="A89" s="7"/>
      <c r="B89" s="7" t="s">
        <v>501</v>
      </c>
      <c r="C89" s="6" t="s">
        <v>502</v>
      </c>
      <c r="D89" s="2" t="s">
        <v>503</v>
      </c>
      <c r="E89" s="2" t="s">
        <v>504</v>
      </c>
      <c r="F89" s="4">
        <f>'Budzet 2018'!J1448</f>
        <v>144000000</v>
      </c>
      <c r="G89" s="4">
        <f>'Budzet 2018'!K1448</f>
        <v>0</v>
      </c>
      <c r="H89" s="4">
        <f>'Budzet 2018'!L1448</f>
        <v>144000000</v>
      </c>
    </row>
    <row r="90" spans="1:12" ht="36.75" customHeight="1" x14ac:dyDescent="0.2">
      <c r="A90" s="7"/>
      <c r="B90" s="7"/>
      <c r="C90" s="6" t="str">
        <f>'Budzet 2018'!I1007</f>
        <v>ПРОЈЕКАТ - Набавка булдожера за потребе ЈП Ингрин</v>
      </c>
      <c r="D90" s="2"/>
      <c r="E90" s="2"/>
      <c r="F90" s="4">
        <f>'Budzet 2018'!J1009</f>
        <v>6000000</v>
      </c>
      <c r="G90" s="4">
        <f>'Budzet 2018'!K1009</f>
        <v>0</v>
      </c>
      <c r="H90" s="4">
        <f>'Budzet 2018'!L1009</f>
        <v>6000000</v>
      </c>
    </row>
    <row r="91" spans="1:12" ht="31.5" customHeight="1" x14ac:dyDescent="0.2">
      <c r="A91" s="7"/>
      <c r="B91" s="7"/>
      <c r="C91" s="14" t="str">
        <f>'Budzet 2018'!I1012</f>
        <v>ПРОЈЕКАТ - ВИДЕО НАДЗОР НА РАСКРСНИЦИ</v>
      </c>
      <c r="D91" s="2"/>
      <c r="E91" s="2"/>
      <c r="F91" s="4">
        <f>'Budzet 2018'!J1014</f>
        <v>3500000</v>
      </c>
      <c r="G91" s="4">
        <f>'Budzet 2018'!K1014</f>
        <v>0</v>
      </c>
      <c r="H91" s="4">
        <f>'Budzet 2018'!L1014</f>
        <v>3500000</v>
      </c>
    </row>
    <row r="92" spans="1:12" ht="37.5" customHeight="1" x14ac:dyDescent="0.2">
      <c r="A92" s="7"/>
      <c r="B92" s="7"/>
      <c r="C92" s="14" t="str">
        <f>'Budzet 2018'!I1018</f>
        <v>ПРОЈЕКАТ - ВИДЕО НАДЗОР У ОБРАЗОВНИМ УСТАНОВАМА</v>
      </c>
      <c r="D92" s="2"/>
      <c r="E92" s="2"/>
      <c r="F92" s="4">
        <f>'Budzet 2018'!J1020</f>
        <v>4700000</v>
      </c>
      <c r="G92" s="4">
        <f>'Budzet 2018'!K1020</f>
        <v>0</v>
      </c>
      <c r="H92" s="4">
        <f>'Budzet 2018'!L1020</f>
        <v>4700000</v>
      </c>
    </row>
    <row r="93" spans="1:12" ht="51.75" customHeight="1" x14ac:dyDescent="0.2">
      <c r="A93" s="7"/>
      <c r="B93" s="7"/>
      <c r="C93" s="902" t="str">
        <f>'Budzet 2018'!I1024</f>
        <v>ПРОЈЕКАТ - ВИДЕО НАДЗОР ОД ЈАВНОГ ИНТЕРЕСА ЗА ОПШТИНУ ИНЂИЈА</v>
      </c>
      <c r="D93" s="2"/>
      <c r="E93" s="2"/>
      <c r="F93" s="4">
        <f>'Budzet 2018'!J1027</f>
        <v>6120000</v>
      </c>
      <c r="G93" s="4">
        <f>'Budzet 2018'!K1027</f>
        <v>0</v>
      </c>
      <c r="H93" s="4">
        <f>'Budzet 2018'!L1027</f>
        <v>6120000</v>
      </c>
    </row>
    <row r="94" spans="1:12" ht="55.5" customHeight="1" x14ac:dyDescent="0.2">
      <c r="A94" s="7"/>
      <c r="B94" s="7"/>
      <c r="C94" s="96" t="str">
        <f>'Budzet 2018'!I1043</f>
        <v>ПРОЈЕКАТ - Израда пројектне документације и реконструкција  Трга Слободе у центру Инђије (фонтана)</v>
      </c>
      <c r="D94" s="2"/>
      <c r="E94" s="2"/>
      <c r="F94" s="4">
        <f>'Budzet 2018'!J1047</f>
        <v>77920000</v>
      </c>
      <c r="G94" s="4">
        <f>'Budzet 2018'!K1047</f>
        <v>0</v>
      </c>
      <c r="H94" s="4">
        <f>'Budzet 2018'!L1047</f>
        <v>77920000</v>
      </c>
    </row>
    <row r="95" spans="1:12" ht="48" customHeight="1" x14ac:dyDescent="0.2">
      <c r="A95" s="7"/>
      <c r="B95" s="7"/>
      <c r="C95" s="6" t="str">
        <f>'Budzet 2018'!I1049</f>
        <v>ПРОЈЕКАТ - Израда пројектне документације и изградња пешачке стазе до Лесног профила</v>
      </c>
      <c r="D95" s="2"/>
      <c r="E95" s="2"/>
      <c r="F95" s="4">
        <f>'Budzet 2018'!J1053</f>
        <v>2820000</v>
      </c>
      <c r="G95" s="4">
        <f>'Budzet 2018'!K1053</f>
        <v>0</v>
      </c>
      <c r="H95" s="4">
        <f>'Budzet 2018'!L1053</f>
        <v>2820000</v>
      </c>
    </row>
    <row r="96" spans="1:12" ht="70.5" customHeight="1" x14ac:dyDescent="0.2">
      <c r="A96" s="7"/>
      <c r="B96" s="7"/>
      <c r="C96" s="6" t="str">
        <f>'Budzet 2018'!I1055</f>
        <v>ПРОЈЕКАТ  - Израда пројектне документације и изградња упарених аутобуских стајалишта у Инђији, у улици Цара Душана</v>
      </c>
      <c r="D96" s="2"/>
      <c r="E96" s="2"/>
      <c r="F96" s="4">
        <f>'Budzet 2018'!J1058</f>
        <v>3591606.84</v>
      </c>
      <c r="G96" s="4">
        <f>'Budzet 2018'!K1058</f>
        <v>0</v>
      </c>
      <c r="H96" s="4">
        <f>'Budzet 2018'!L1058</f>
        <v>3591606.84</v>
      </c>
    </row>
    <row r="97" spans="1:8" ht="51" customHeight="1" x14ac:dyDescent="0.2">
      <c r="A97" s="7"/>
      <c r="B97" s="7"/>
      <c r="C97" s="102" t="str">
        <f>'Budzet 2018'!I1060</f>
        <v>ПРОЈЕКАТ - Израда и монтажа надстрешница за аутобуска стајалишта на територији општине Инђија</v>
      </c>
      <c r="D97" s="2"/>
      <c r="E97" s="2"/>
      <c r="F97" s="4">
        <f>'Budzet 2018'!J1063</f>
        <v>10200000</v>
      </c>
      <c r="G97" s="4">
        <f>'Budzet 2018'!K1063</f>
        <v>0</v>
      </c>
      <c r="H97" s="4">
        <f>'Budzet 2018'!L1063</f>
        <v>10200000</v>
      </c>
    </row>
    <row r="98" spans="1:8" ht="66" customHeight="1" x14ac:dyDescent="0.2">
      <c r="A98" s="7"/>
      <c r="B98" s="7"/>
      <c r="C98" s="102" t="str">
        <f>'Budzet 2018'!I1065</f>
        <v>ПРОЈЕКАТ  -  Израда пројектне документације и изградња бициклистичких и пешачких стаза дуж државног пута IIА-126 у Инђији - од Гумапласта до Оутлета</v>
      </c>
      <c r="D98" s="2"/>
      <c r="E98" s="2"/>
      <c r="F98" s="4">
        <f>'Budzet 2018'!J1068</f>
        <v>14000000</v>
      </c>
      <c r="G98" s="4">
        <f>'Budzet 2018'!K1068</f>
        <v>0</v>
      </c>
      <c r="H98" s="4">
        <f>'Budzet 2018'!L1068</f>
        <v>14000000</v>
      </c>
    </row>
    <row r="99" spans="1:8" ht="64.5" customHeight="1" x14ac:dyDescent="0.2">
      <c r="A99" s="7"/>
      <c r="B99" s="7"/>
      <c r="C99" s="6" t="str">
        <f>'Budzet 2018'!I1065</f>
        <v>ПРОЈЕКАТ  -  Израда пројектне документације и изградња бициклистичких и пешачких стаза дуж државног пута IIА-126 у Инђији - од Гумапласта до Оутлета</v>
      </c>
      <c r="D99" s="2"/>
      <c r="E99" s="2"/>
      <c r="F99" s="4">
        <f>'Budzet 2018'!J1073</f>
        <v>4380000</v>
      </c>
      <c r="G99" s="4">
        <f>'Budzet 2018'!K1073</f>
        <v>0</v>
      </c>
      <c r="H99" s="4">
        <f>'Budzet 2018'!L1073</f>
        <v>4380000</v>
      </c>
    </row>
    <row r="100" spans="1:8" ht="48.75" customHeight="1" x14ac:dyDescent="0.2">
      <c r="A100" s="7"/>
      <c r="B100" s="7"/>
      <c r="C100" s="6" t="str">
        <f>'Budzet 2018'!I1075</f>
        <v>ПРОЈЕКАТ  - Реконструкција пута Л18 Нови Сланкамен - Сурдук</v>
      </c>
      <c r="D100" s="2"/>
      <c r="E100" s="2"/>
      <c r="F100" s="4">
        <f>'Budzet 2018'!J1079</f>
        <v>5000000</v>
      </c>
      <c r="G100" s="4">
        <f>'Budzet 2018'!K1079</f>
        <v>0</v>
      </c>
      <c r="H100" s="4">
        <f>'Budzet 2018'!L1079</f>
        <v>5000000</v>
      </c>
    </row>
    <row r="101" spans="1:8" ht="58.5" customHeight="1" x14ac:dyDescent="0.2">
      <c r="A101" s="7"/>
      <c r="B101" s="7"/>
      <c r="C101" s="6" t="str">
        <f>'Budzet 2018'!I1081</f>
        <v>ПРОЈЕКАТ  - Израда Плана техничке регулације саобраћаја за насељена места општине Инђија</v>
      </c>
      <c r="D101" s="2"/>
      <c r="E101" s="2"/>
      <c r="F101" s="4">
        <f>'Budzet 2018'!J1084</f>
        <v>4000000</v>
      </c>
      <c r="G101" s="4">
        <f>'Budzet 2018'!K1084</f>
        <v>0</v>
      </c>
      <c r="H101" s="4">
        <f>'Budzet 2018'!L1084</f>
        <v>4000000</v>
      </c>
    </row>
    <row r="102" spans="1:8" ht="60" customHeight="1" x14ac:dyDescent="0.2">
      <c r="A102" s="7"/>
      <c r="B102" s="7"/>
      <c r="C102" s="6" t="str">
        <f>'Budzet 2018'!I1086</f>
        <v>ПРОЈЕКАТ  - Израда Плана превентивних мера о повременим и привременим градилиштима</v>
      </c>
      <c r="D102" s="2"/>
      <c r="E102" s="2"/>
      <c r="F102" s="4">
        <f>'Budzet 2018'!J1089</f>
        <v>600000</v>
      </c>
      <c r="G102" s="4">
        <f>'Budzet 2018'!K1089</f>
        <v>0</v>
      </c>
      <c r="H102" s="4">
        <f>'Budzet 2018'!L1089</f>
        <v>600000</v>
      </c>
    </row>
    <row r="103" spans="1:8" ht="85.5" customHeight="1" x14ac:dyDescent="0.2">
      <c r="A103" s="7"/>
      <c r="B103" s="7"/>
      <c r="C103" s="6" t="str">
        <f>'Budzet 2018'!I1091</f>
        <v>ПРОЈЕКАТ - Израда пројектне документације упарених аутобуских стајалишта са нишама, у коридору државног пута  у улици Цара Душана у Марадику</v>
      </c>
      <c r="D103" s="2"/>
      <c r="E103" s="2"/>
      <c r="F103" s="4">
        <f>'Budzet 2018'!J1094</f>
        <v>500000</v>
      </c>
      <c r="G103" s="4">
        <f>'Budzet 2018'!K1094</f>
        <v>0</v>
      </c>
      <c r="H103" s="4">
        <f>'Budzet 2018'!L1094</f>
        <v>500000</v>
      </c>
    </row>
    <row r="104" spans="1:8" ht="62.25" customHeight="1" x14ac:dyDescent="0.2">
      <c r="A104" s="7"/>
      <c r="B104" s="7"/>
      <c r="C104" s="6" t="str">
        <f>'Budzet 2018'!I1096</f>
        <v>ПРОЈЕКАТ - Израда пројектне документације за изградњу кружног тока у центру Бешке</v>
      </c>
      <c r="D104" s="2"/>
      <c r="E104" s="2"/>
      <c r="F104" s="4">
        <f>'Budzet 2018'!J1099</f>
        <v>500000</v>
      </c>
      <c r="G104" s="4">
        <f>'Budzet 2018'!K1099</f>
        <v>0</v>
      </c>
      <c r="H104" s="4">
        <f>'Budzet 2018'!L1099</f>
        <v>500000</v>
      </c>
    </row>
    <row r="105" spans="1:8" ht="85.5" customHeight="1" x14ac:dyDescent="0.2">
      <c r="A105" s="7"/>
      <c r="B105" s="7"/>
      <c r="C105" s="6" t="str">
        <f>'Budzet 2018'!I1101</f>
        <v>ПРОЈЕКАТ - Израда пројектне документације за изградњу кружног тока у Новом Сланкамену - раскрсница улица Цара Душана, Фрушкогорска и Дунавска</v>
      </c>
      <c r="D105" s="2"/>
      <c r="E105" s="2"/>
      <c r="F105" s="4">
        <f>'Budzet 2018'!J1104</f>
        <v>600000</v>
      </c>
      <c r="G105" s="4">
        <f>'Budzet 2018'!K1104</f>
        <v>0</v>
      </c>
      <c r="H105" s="4">
        <f>'Budzet 2018'!L1104</f>
        <v>600000</v>
      </c>
    </row>
    <row r="106" spans="1:8" ht="48.75" customHeight="1" x14ac:dyDescent="0.2">
      <c r="A106" s="7"/>
      <c r="B106" s="7"/>
      <c r="C106" s="103" t="str">
        <f>'Budzet 2018'!I1106</f>
        <v>ПРОЈЕКАТ - Рехабилитација улице Краља Петра првог у  Бешки</v>
      </c>
      <c r="D106" s="2"/>
      <c r="E106" s="2"/>
      <c r="F106" s="4">
        <f>'Budzet 2018'!J1111</f>
        <v>53878924.399999999</v>
      </c>
      <c r="G106" s="4">
        <f>'Budzet 2018'!K1111</f>
        <v>0</v>
      </c>
      <c r="H106" s="4">
        <f>'Budzet 2018'!L1111</f>
        <v>53878924.399999999</v>
      </c>
    </row>
    <row r="107" spans="1:8" ht="48.75" customHeight="1" x14ac:dyDescent="0.2">
      <c r="A107" s="7"/>
      <c r="B107" s="7"/>
      <c r="C107" s="98" t="str">
        <f>'Budzet 2018'!I1113</f>
        <v>ПРОЈЕКАТ - Израда техничке документације саобраћајница у индустријској зони Бешка</v>
      </c>
      <c r="D107" s="2"/>
      <c r="E107" s="2"/>
      <c r="F107" s="4">
        <f>'Budzet 2018'!J1116</f>
        <v>360000</v>
      </c>
      <c r="G107" s="4">
        <f>'Budzet 2018'!K1116</f>
        <v>0</v>
      </c>
      <c r="H107" s="4">
        <f>'Budzet 2018'!L1116</f>
        <v>360000</v>
      </c>
    </row>
    <row r="108" spans="1:8" ht="52.5" customHeight="1" x14ac:dyDescent="0.2">
      <c r="A108" s="7"/>
      <c r="B108" s="7"/>
      <c r="C108" s="6" t="str">
        <f>'Budzet 2018'!I1118</f>
        <v>ПРОЈЕКАТ  - Израда пројектне документације и уређење ужег дела центра насеља  Крчедин</v>
      </c>
      <c r="D108" s="2"/>
      <c r="E108" s="2"/>
      <c r="F108" s="4">
        <f>'Budzet 2018'!J1122</f>
        <v>12450000</v>
      </c>
      <c r="G108" s="4">
        <f>'Budzet 2018'!K1122</f>
        <v>0</v>
      </c>
      <c r="H108" s="4">
        <f>'Budzet 2018'!L1122</f>
        <v>12450000</v>
      </c>
    </row>
    <row r="109" spans="1:8" ht="61.5" customHeight="1" x14ac:dyDescent="0.2">
      <c r="A109" s="7"/>
      <c r="B109" s="7"/>
      <c r="C109" s="6" t="str">
        <f>'Budzet 2018'!I1124</f>
        <v>ПРОЈЕКАТ  - Израда пројектне документације, изградња и реконструкција тротоара у насељу  Нови Карловци</v>
      </c>
      <c r="D109" s="2"/>
      <c r="E109" s="2"/>
      <c r="F109" s="4">
        <f>'Budzet 2018'!J1127</f>
        <v>20340000</v>
      </c>
      <c r="G109" s="4">
        <f>'Budzet 2018'!K1127</f>
        <v>0</v>
      </c>
      <c r="H109" s="4">
        <f>'Budzet 2018'!L1127</f>
        <v>20340000</v>
      </c>
    </row>
    <row r="110" spans="1:8" ht="80.25" customHeight="1" x14ac:dyDescent="0.2">
      <c r="A110" s="7"/>
      <c r="B110" s="7"/>
      <c r="C110" s="6" t="str">
        <f>'Budzet 2018'!I1129</f>
        <v>ПРОЈЕКАТ  - Израда пројектне документације за  реконструкцију раскрснице улица Лукачева (ДП другог реда), Главне и Челенске у насељу  Нови Карловци</v>
      </c>
      <c r="D110" s="2"/>
      <c r="E110" s="2"/>
      <c r="F110" s="4">
        <f>'Budzet 2018'!J1132</f>
        <v>4200000</v>
      </c>
      <c r="G110" s="4">
        <f>'Budzet 2018'!K1132</f>
        <v>0</v>
      </c>
      <c r="H110" s="4">
        <f>'Budzet 2018'!L1132</f>
        <v>4200000</v>
      </c>
    </row>
    <row r="111" spans="1:8" ht="75.75" customHeight="1" x14ac:dyDescent="0.2">
      <c r="A111" s="7"/>
      <c r="B111" s="7"/>
      <c r="C111" s="102" t="str">
        <f>'Budzet 2018'!I1134</f>
        <v>ПРОЈЕКАТ  - Израда пројектне документације и  реконструкција пута од Виле "Станковић" у Чортановцима до Дунава</v>
      </c>
      <c r="D111" s="2"/>
      <c r="E111" s="2"/>
      <c r="F111" s="4">
        <f>'Budzet 2018'!J1138</f>
        <v>15500000</v>
      </c>
      <c r="G111" s="4">
        <f>'Budzet 2018'!K1138</f>
        <v>0</v>
      </c>
      <c r="H111" s="4">
        <f>'Budzet 2018'!L1138</f>
        <v>15500000</v>
      </c>
    </row>
    <row r="112" spans="1:8" ht="138.75" customHeight="1" x14ac:dyDescent="0.2">
      <c r="A112" s="7"/>
      <c r="B112" s="7"/>
      <c r="C112" s="102" t="str">
        <f>'Budzet 2018'!I1140</f>
        <v>ПРОЈЕКАТ - Реконструкцију слободног профила у постојећој регулацији дела улице Цара Душана  у насељу Нови Сланкамен,  деоница раскрснице са улицом Вука  Караџића до раскрснице са улицом Светосавском</v>
      </c>
      <c r="D112" s="2"/>
      <c r="E112" s="2"/>
      <c r="F112" s="4">
        <f>'Budzet 2018'!J1143</f>
        <v>30757364.879999999</v>
      </c>
      <c r="G112" s="4">
        <f>'Budzet 2018'!K1143</f>
        <v>0</v>
      </c>
      <c r="H112" s="4">
        <f>'Budzet 2018'!L1143</f>
        <v>30757364.879999999</v>
      </c>
    </row>
    <row r="113" spans="1:8" ht="90" customHeight="1" x14ac:dyDescent="0.2">
      <c r="A113" s="7"/>
      <c r="B113" s="7"/>
      <c r="C113" s="6" t="str">
        <f>'Budzet 2018'!I1145</f>
        <v>ПРОЈЕКАТ - Израда пројектне документације и изградња пешачке стазе у улици Цара Душана у Новом Сланкамену -лева страна из правца Инђије</v>
      </c>
      <c r="D113" s="2"/>
      <c r="E113" s="2"/>
      <c r="F113" s="4">
        <f>'Budzet 2018'!J1148</f>
        <v>2060000</v>
      </c>
      <c r="G113" s="4">
        <f>'Budzet 2018'!K1148</f>
        <v>0</v>
      </c>
      <c r="H113" s="4">
        <f>'Budzet 2018'!L1148</f>
        <v>2060000</v>
      </c>
    </row>
    <row r="114" spans="1:8" ht="65.25" customHeight="1" x14ac:dyDescent="0.2">
      <c r="A114" s="7"/>
      <c r="B114" s="7"/>
      <c r="C114" s="102" t="str">
        <f>'Budzet 2018'!I1151</f>
        <v>ПРОЈЕКАТ - Израда пројектне документације и изградња аутобуских стајалишта у улици Цара Душана у Крчедину</v>
      </c>
      <c r="D114" s="2"/>
      <c r="E114" s="2"/>
      <c r="F114" s="4">
        <f>'Budzet 2018'!J1154</f>
        <v>3480000</v>
      </c>
      <c r="G114" s="4">
        <f>'Budzet 2018'!K1154</f>
        <v>0</v>
      </c>
      <c r="H114" s="4">
        <f>'Budzet 2018'!L1154</f>
        <v>3480000</v>
      </c>
    </row>
    <row r="115" spans="1:8" ht="57" customHeight="1" x14ac:dyDescent="0.2">
      <c r="A115" s="7"/>
      <c r="B115" s="7"/>
      <c r="C115" s="6" t="str">
        <f>'Budzet 2018'!I1156</f>
        <v>ПРОЈЕКАТ  - Израда пројектне документације проширења коловоза у улици Соње Маринковић у Инђији</v>
      </c>
      <c r="D115" s="2"/>
      <c r="E115" s="2"/>
      <c r="F115" s="4">
        <f>'Budzet 2018'!J1159</f>
        <v>600000</v>
      </c>
      <c r="G115" s="4">
        <f>'Budzet 2018'!K1159</f>
        <v>0</v>
      </c>
      <c r="H115" s="4">
        <f>'Budzet 2018'!L1159</f>
        <v>600000</v>
      </c>
    </row>
    <row r="116" spans="1:8" ht="55.5" customHeight="1" x14ac:dyDescent="0.2">
      <c r="A116" s="7"/>
      <c r="B116" s="7"/>
      <c r="C116" s="6" t="str">
        <f>'Budzet 2018'!I1161</f>
        <v>ПРОЈЕКАТ - Израда пројектне документације проширења коловоза у улици Фрушкогорска у Новом Сланкамену</v>
      </c>
      <c r="D116" s="2"/>
      <c r="E116" s="2"/>
      <c r="F116" s="4">
        <f>'Budzet 2018'!J1164</f>
        <v>1000000</v>
      </c>
      <c r="G116" s="4">
        <f>'Budzet 2018'!K1164</f>
        <v>0</v>
      </c>
      <c r="H116" s="4">
        <f>'Budzet 2018'!L1164</f>
        <v>1000000</v>
      </c>
    </row>
    <row r="117" spans="1:8" ht="59.25" customHeight="1" x14ac:dyDescent="0.2">
      <c r="A117" s="7"/>
      <c r="B117" s="7"/>
      <c r="C117" s="16" t="str">
        <f>'Budzet 2018'!I1166</f>
        <v>ПРОЈЕКАТ - Израда пројектне документације марине у Старом Сланкамену</v>
      </c>
      <c r="D117" s="2"/>
      <c r="E117" s="2"/>
      <c r="F117" s="4">
        <f>'Budzet 2018'!J1169</f>
        <v>500000</v>
      </c>
      <c r="G117" s="4">
        <f>'Budzet 2018'!K1169</f>
        <v>0</v>
      </c>
      <c r="H117" s="4">
        <f>'Budzet 2018'!L1169</f>
        <v>500000</v>
      </c>
    </row>
    <row r="118" spans="1:8" ht="80.25" customHeight="1" x14ac:dyDescent="0.2">
      <c r="A118" s="7"/>
      <c r="B118" s="7"/>
      <c r="C118" s="6" t="str">
        <f>'Budzet 2018'!I1171</f>
        <v>ПРОЈЕКАТ - Израда пројектне документације за изградњу пешачких семафора на државном путу II А  - 100 кроз насељено место Инђија</v>
      </c>
      <c r="D118" s="2"/>
      <c r="E118" s="2"/>
      <c r="F118" s="4">
        <f>'Budzet 2018'!J1174</f>
        <v>500000</v>
      </c>
      <c r="G118" s="4">
        <f>'Budzet 2018'!K1174</f>
        <v>0</v>
      </c>
      <c r="H118" s="4">
        <f>'Budzet 2018'!L1174</f>
        <v>500000</v>
      </c>
    </row>
    <row r="119" spans="1:8" ht="50.25" customHeight="1" x14ac:dyDescent="0.2">
      <c r="A119" s="7"/>
      <c r="B119" s="7"/>
      <c r="C119" s="6" t="str">
        <f>'Budzet 2018'!I1176</f>
        <v>ПРОЈЕКАТ - Израда пројеката техничке  регулације саобраћаја за време извођења радова</v>
      </c>
      <c r="D119" s="2"/>
      <c r="E119" s="2"/>
      <c r="F119" s="4">
        <f>'Budzet 2018'!J1179</f>
        <v>500000</v>
      </c>
      <c r="G119" s="4">
        <f>'Budzet 2018'!K1179</f>
        <v>0</v>
      </c>
      <c r="H119" s="4">
        <f>'Budzet 2018'!L1179</f>
        <v>500000</v>
      </c>
    </row>
    <row r="120" spans="1:8" ht="96.75" customHeight="1" x14ac:dyDescent="0.2">
      <c r="A120" s="7"/>
      <c r="B120" s="7"/>
      <c r="C120" s="6" t="str">
        <f>'Budzet 2018'!I1181</f>
        <v>ПРОЈЕКАТ  - Израда пројектне документације за изградњу пешачко бициклистичке стазе од Инђије до Јарковаца дуж пута Л-22 са јавном расветом</v>
      </c>
      <c r="D120" s="2"/>
      <c r="E120" s="2"/>
      <c r="F120" s="4">
        <f>'Budzet 2018'!J1184</f>
        <v>1000000</v>
      </c>
      <c r="G120" s="4">
        <f>'Budzet 2018'!K1184</f>
        <v>0</v>
      </c>
      <c r="H120" s="4">
        <f>'Budzet 2018'!L1184</f>
        <v>1000000</v>
      </c>
    </row>
    <row r="121" spans="1:8" ht="51.75" customHeight="1" x14ac:dyDescent="0.2">
      <c r="A121" s="7"/>
      <c r="B121" s="7"/>
      <c r="C121" s="6" t="str">
        <f>'Budzet 2018'!I1186</f>
        <v>ПРОЈЕКАТ  - Набавка опреме за посебна паркиралишта</v>
      </c>
      <c r="D121" s="2"/>
      <c r="E121" s="2"/>
      <c r="F121" s="4">
        <f>'Budzet 2018'!J1189</f>
        <v>500000</v>
      </c>
      <c r="G121" s="4">
        <f>'Budzet 2018'!K1189</f>
        <v>0</v>
      </c>
      <c r="H121" s="4">
        <f>'Budzet 2018'!L1189</f>
        <v>500000</v>
      </c>
    </row>
    <row r="122" spans="1:8" ht="81.75" customHeight="1" x14ac:dyDescent="0.2">
      <c r="A122" s="7"/>
      <c r="B122" s="7"/>
      <c r="C122" s="6" t="str">
        <f>'Budzet 2018'!I1191</f>
        <v>ПРОЈЕКАТ- Стручни надзор над изградњом сервисне саобраћајнице у североисточној радној зони деоница од "Монуса" до "Гумапласта"</v>
      </c>
      <c r="D122" s="2"/>
      <c r="E122" s="2"/>
      <c r="F122" s="4">
        <f>'Budzet 2018'!J1194</f>
        <v>100000</v>
      </c>
      <c r="G122" s="4">
        <f>'Budzet 2018'!K1194</f>
        <v>0</v>
      </c>
      <c r="H122" s="4">
        <f>'Budzet 2018'!L1194</f>
        <v>100000</v>
      </c>
    </row>
    <row r="123" spans="1:8" ht="69.75" customHeight="1" x14ac:dyDescent="0.2">
      <c r="A123" s="7"/>
      <c r="B123" s="7"/>
      <c r="C123" s="6" t="str">
        <f>'Budzet 2018'!I1196</f>
        <v>ПРОЈЕКАТ - Израда пројектне документације и изградња пешачке стазе у целој дужини у улици Н. Тесле у Љукову</v>
      </c>
      <c r="D123" s="2"/>
      <c r="E123" s="2"/>
      <c r="F123" s="4">
        <f>'Budzet 2018'!J1199</f>
        <v>7603000</v>
      </c>
      <c r="G123" s="4">
        <f>'Budzet 2018'!K1199</f>
        <v>0</v>
      </c>
      <c r="H123" s="4">
        <f>'Budzet 2018'!L1199</f>
        <v>7603000</v>
      </c>
    </row>
    <row r="124" spans="1:8" ht="69.75" customHeight="1" x14ac:dyDescent="0.2">
      <c r="A124" s="7"/>
      <c r="B124" s="7"/>
      <c r="C124" s="6" t="str">
        <f>'Budzet 2018'!I1201</f>
        <v>ПРОЈЕКАТ  - Израда пројектне документације и изградња пешачке стазе  у улици 1. Новембра до Н. Тесле у Љукову</v>
      </c>
      <c r="D124" s="2"/>
      <c r="E124" s="2"/>
      <c r="F124" s="4">
        <f>'Budzet 2018'!J1204</f>
        <v>15600000</v>
      </c>
      <c r="G124" s="4">
        <f>'Budzet 2018'!K1204</f>
        <v>0</v>
      </c>
      <c r="H124" s="4">
        <f>'Budzet 2018'!L1204</f>
        <v>15600000</v>
      </c>
    </row>
    <row r="125" spans="1:8" ht="51" customHeight="1" x14ac:dyDescent="0.2">
      <c r="A125" s="7"/>
      <c r="B125" s="7"/>
      <c r="C125" s="6" t="str">
        <f>'Budzet 2018'!I1206</f>
        <v>ПРОЈЕКАТ  - Рехабилитација коловоза улице 1. Новембра у  Љукову</v>
      </c>
      <c r="D125" s="2"/>
      <c r="E125" s="2"/>
      <c r="F125" s="4">
        <f>'Budzet 2018'!J1211</f>
        <v>47664050</v>
      </c>
      <c r="G125" s="4">
        <f>'Budzet 2018'!K1211</f>
        <v>0</v>
      </c>
      <c r="H125" s="4">
        <f>'Budzet 2018'!L1211</f>
        <v>47664050</v>
      </c>
    </row>
    <row r="126" spans="1:8" ht="58.5" customHeight="1" x14ac:dyDescent="0.2">
      <c r="A126" s="7"/>
      <c r="B126" s="7"/>
      <c r="C126" s="6" t="str">
        <f>'Budzet 2018'!I1213</f>
        <v>ПРОЈЕКАТ - Израда пројектне документације за изградњу паркинга у улици Краља Петра</v>
      </c>
      <c r="D126" s="2"/>
      <c r="E126" s="2"/>
      <c r="F126" s="4">
        <f>'Budzet 2018'!J1216</f>
        <v>500000</v>
      </c>
      <c r="G126" s="4">
        <f>'Budzet 2018'!K1216</f>
        <v>0</v>
      </c>
      <c r="H126" s="4">
        <f>'Budzet 2018'!L1216</f>
        <v>500000</v>
      </c>
    </row>
    <row r="127" spans="1:8" ht="60.75" customHeight="1" x14ac:dyDescent="0.2">
      <c r="A127" s="7"/>
      <c r="B127" s="7"/>
      <c r="C127" s="98" t="str">
        <f>'Budzet 2018'!I1218</f>
        <v>ПРОЈЕКАТ  - Изградња паркинга у улици Краља Петра</v>
      </c>
      <c r="D127" s="2"/>
      <c r="E127" s="2"/>
      <c r="F127" s="4">
        <f>'Budzet 2018'!J1221</f>
        <v>1050000</v>
      </c>
      <c r="G127" s="4">
        <f>'Budzet 2018'!K1221</f>
        <v>0</v>
      </c>
      <c r="H127" s="4">
        <f>'Budzet 2018'!L1221</f>
        <v>1050000</v>
      </c>
    </row>
    <row r="128" spans="1:8" ht="48.75" customHeight="1" x14ac:dyDescent="0.2">
      <c r="A128" s="7"/>
      <c r="B128" s="7"/>
      <c r="C128" s="98" t="str">
        <f>'Budzet 2018'!I1223</f>
        <v>ПРОЈЕКАТ - Израда пројектне документације за изградњу паркинга у Блоку 44 у Инђији - Ламела</v>
      </c>
      <c r="D128" s="2"/>
      <c r="E128" s="2"/>
      <c r="F128" s="4">
        <f>'Budzet 2018'!J1224</f>
        <v>600000</v>
      </c>
      <c r="G128" s="4">
        <f>'Budzet 2018'!K1224</f>
        <v>0</v>
      </c>
      <c r="H128" s="4">
        <f>'Budzet 2018'!L1224</f>
        <v>600000</v>
      </c>
    </row>
    <row r="129" spans="1:8" ht="39" customHeight="1" x14ac:dyDescent="0.2">
      <c r="A129" s="7"/>
      <c r="B129" s="7"/>
      <c r="C129" s="6" t="str">
        <f>'Budzet 2018'!I1228</f>
        <v>ПРОЈЕКАТ  - Изградња паркинга у Блоку 44 у Инђији - Ламела</v>
      </c>
      <c r="D129" s="2"/>
      <c r="E129" s="2"/>
      <c r="F129" s="4">
        <f>'Budzet 2018'!J1231</f>
        <v>5000000</v>
      </c>
      <c r="G129" s="4">
        <f>'Budzet 2018'!K1231</f>
        <v>0</v>
      </c>
      <c r="H129" s="4">
        <f>'Budzet 2018'!L1231</f>
        <v>5000000</v>
      </c>
    </row>
    <row r="130" spans="1:8" ht="87.75" customHeight="1" x14ac:dyDescent="0.2">
      <c r="A130" s="7"/>
      <c r="B130" s="7"/>
      <c r="C130" s="6" t="str">
        <f>'Budzet 2018'!I1233</f>
        <v>ПРОЈЕКАТ  - Израда техничке документације и извођење радова на изградњи саобраћајнице са пратећом инфраструктуром и јавном расветом у Улици Нова 2 Инђија - прва фаза</v>
      </c>
      <c r="D130" s="2"/>
      <c r="E130" s="2"/>
      <c r="F130" s="4">
        <f>'Budzet 2018'!J1237</f>
        <v>5700000</v>
      </c>
      <c r="G130" s="4">
        <f>'Budzet 2018'!K1237</f>
        <v>0</v>
      </c>
      <c r="H130" s="4">
        <f>'Budzet 2018'!L1237</f>
        <v>5700000</v>
      </c>
    </row>
    <row r="131" spans="1:8" ht="37.5" customHeight="1" x14ac:dyDescent="0.2">
      <c r="A131" s="7"/>
      <c r="B131" s="7"/>
      <c r="C131" s="6" t="str">
        <f>'Budzet 2018'!I1239</f>
        <v>ПРОЈЕКАТ  - Изградња саобраћајнице у Улици Нова 3 -  Блок 44 у Инђији</v>
      </c>
      <c r="D131" s="2"/>
      <c r="E131" s="2"/>
      <c r="F131" s="4">
        <f>'Budzet 2018'!J1242</f>
        <v>4000000</v>
      </c>
      <c r="G131" s="4">
        <f>'Budzet 2018'!K1242</f>
        <v>0</v>
      </c>
      <c r="H131" s="4">
        <f>'Budzet 2018'!L1242</f>
        <v>4000000</v>
      </c>
    </row>
    <row r="132" spans="1:8" ht="67.5" customHeight="1" x14ac:dyDescent="0.2">
      <c r="A132" s="7"/>
      <c r="B132" s="7"/>
      <c r="C132" s="6" t="str">
        <f>'Budzet 2018'!I1244</f>
        <v>ПРОЈЕКАТ  - Изградња саобраћајног прикључка  Улице Нове 3 на државни пут другог реда бр. 100 у Инђији</v>
      </c>
      <c r="D132" s="2"/>
      <c r="E132" s="2"/>
      <c r="F132" s="4">
        <f>'Budzet 2018'!J1247</f>
        <v>804000</v>
      </c>
      <c r="G132" s="4">
        <f>'Budzet 2018'!K1247</f>
        <v>0</v>
      </c>
      <c r="H132" s="4">
        <f>'Budzet 2018'!L1247</f>
        <v>804000</v>
      </c>
    </row>
    <row r="133" spans="1:8" ht="89.25" customHeight="1" x14ac:dyDescent="0.2">
      <c r="A133" s="7"/>
      <c r="B133" s="7"/>
      <c r="C133" s="6" t="str">
        <f>'Budzet 2018'!I1249</f>
        <v>ПРОЈЕКАТ  - Појачано одржавање коловоза ДП другог реда рег. пут број Р-109 од км 10+662,15 до км 10+861,64 са кружном раскрсницом у Инђији (Обилићев венац)</v>
      </c>
      <c r="D133" s="2"/>
      <c r="E133" s="2"/>
      <c r="F133" s="4">
        <f>'Budzet 2018'!J1254</f>
        <v>36100000</v>
      </c>
      <c r="G133" s="4">
        <f>'Budzet 2018'!K1254</f>
        <v>0</v>
      </c>
      <c r="H133" s="4">
        <f>'Budzet 2018'!L1254</f>
        <v>36100000</v>
      </c>
    </row>
    <row r="134" spans="1:8" ht="58.5" customHeight="1" x14ac:dyDescent="0.2">
      <c r="A134" s="7"/>
      <c r="B134" s="7"/>
      <c r="C134" s="98" t="str">
        <f>'Budzet 2018'!I1256</f>
        <v>ПРОЈЕКАТ- Израда пројектне документације и изградња пешачке стазе од градског базена до "Бразде" у Инђији</v>
      </c>
      <c r="D134" s="2"/>
      <c r="E134" s="2"/>
      <c r="F134" s="4">
        <f>'Budzet 2018'!J1259</f>
        <v>6230000</v>
      </c>
      <c r="G134" s="4">
        <f>'Budzet 2018'!K1259</f>
        <v>0</v>
      </c>
      <c r="H134" s="4">
        <f>'Budzet 2018'!L1259</f>
        <v>6230000</v>
      </c>
    </row>
    <row r="135" spans="1:8" ht="72.75" customHeight="1" x14ac:dyDescent="0.2">
      <c r="A135" s="7"/>
      <c r="B135" s="7"/>
      <c r="C135" s="6" t="str">
        <f>'Budzet 2018'!I1261</f>
        <v>ПРОЈЕКАТ - Санација, поправка и извођење радова на пешачким стазама - тротоарима по насељеним местима општине Инђија</v>
      </c>
      <c r="D135" s="2"/>
      <c r="E135" s="2"/>
      <c r="F135" s="4">
        <f>'Budzet 2018'!J1264</f>
        <v>25000000</v>
      </c>
      <c r="G135" s="4">
        <f>'Budzet 2018'!K1264</f>
        <v>0</v>
      </c>
      <c r="H135" s="4">
        <f>'Budzet 2018'!L1264</f>
        <v>25000000</v>
      </c>
    </row>
    <row r="136" spans="1:8" ht="83.25" customHeight="1" x14ac:dyDescent="0.2">
      <c r="A136" s="7"/>
      <c r="B136" s="7"/>
      <c r="C136" s="6" t="str">
        <f>'Budzet 2018'!I1261</f>
        <v>ПРОЈЕКАТ - Санација, поправка и извођење радова на пешачким стазама - тротоарима по насељеним местима општине Инђија</v>
      </c>
      <c r="D136" s="2"/>
      <c r="E136" s="2"/>
      <c r="F136" s="4">
        <f>'Budzet 2018'!J1271</f>
        <v>474750301.10000002</v>
      </c>
      <c r="G136" s="4">
        <f>'Budzet 2018'!K1271</f>
        <v>0</v>
      </c>
      <c r="H136" s="4">
        <f>'Budzet 2018'!L1271</f>
        <v>474750301.10000002</v>
      </c>
    </row>
    <row r="137" spans="1:8" ht="78.75" customHeight="1" x14ac:dyDescent="0.2">
      <c r="A137" s="7"/>
      <c r="B137" s="7"/>
      <c r="C137" s="6" t="str">
        <f>'Budzet 2018'!I1273</f>
        <v>ПРОЈЕКАТ - Појачано одржавање (рехабилитација) Голубиначке улице у  Инђији</v>
      </c>
      <c r="D137" s="2"/>
      <c r="E137" s="2"/>
      <c r="F137" s="4">
        <f>'Budzet 2018'!J1277</f>
        <v>26160050</v>
      </c>
      <c r="G137" s="4">
        <f>'Budzet 2018'!K1277</f>
        <v>0</v>
      </c>
      <c r="H137" s="4">
        <f>'Budzet 2018'!L1277</f>
        <v>26160050</v>
      </c>
    </row>
    <row r="138" spans="1:8" ht="60" customHeight="1" x14ac:dyDescent="0.2">
      <c r="A138" s="7"/>
      <c r="B138" s="7"/>
      <c r="C138" s="6" t="str">
        <f>'Budzet 2018'!I1279</f>
        <v>ПРОЈЕКАТ - Изградња пута Нови Карловци -Крчедин</v>
      </c>
      <c r="D138" s="2"/>
      <c r="E138" s="2"/>
      <c r="F138" s="4">
        <f>'Budzet 2018'!J1283</f>
        <v>1001000</v>
      </c>
      <c r="G138" s="4">
        <f>'Budzet 2018'!K1283</f>
        <v>0</v>
      </c>
      <c r="H138" s="4">
        <f>'Budzet 2018'!L1283</f>
        <v>1001000</v>
      </c>
    </row>
    <row r="139" spans="1:8" ht="70.5" customHeight="1" x14ac:dyDescent="0.2">
      <c r="A139" s="7"/>
      <c r="B139" s="7"/>
      <c r="C139" s="6" t="str">
        <f>'Budzet 2018'!I1285</f>
        <v>ПРОЈЕКАТ  - Теренска и лабораторијска испитивања код изградње и асфалтирања путева</v>
      </c>
      <c r="D139" s="2"/>
      <c r="E139" s="2"/>
      <c r="F139" s="4">
        <f>'Budzet 2018'!J1288</f>
        <v>6000000</v>
      </c>
      <c r="G139" s="4">
        <f>'Budzet 2018'!K1288</f>
        <v>0</v>
      </c>
      <c r="H139" s="4">
        <f>'Budzet 2018'!L1288</f>
        <v>6000000</v>
      </c>
    </row>
    <row r="140" spans="1:8" ht="47.25" customHeight="1" x14ac:dyDescent="0.2">
      <c r="A140" s="7"/>
      <c r="B140" s="7"/>
      <c r="C140" s="6" t="str">
        <f>'Budzet 2018'!I1290</f>
        <v>ПРОЈЕКАТ  - Набавка вибро плоча са алатом</v>
      </c>
      <c r="D140" s="2"/>
      <c r="E140" s="2"/>
      <c r="F140" s="4">
        <f>'Budzet 2018'!J1293</f>
        <v>500000</v>
      </c>
      <c r="G140" s="4">
        <f>'Budzet 2018'!K1293</f>
        <v>0</v>
      </c>
      <c r="H140" s="4">
        <f>'Budzet 2018'!L1293</f>
        <v>500000</v>
      </c>
    </row>
    <row r="141" spans="1:8" ht="56.25" customHeight="1" x14ac:dyDescent="0.2">
      <c r="A141" s="7"/>
      <c r="B141" s="7"/>
      <c r="C141" s="102" t="str">
        <f>'Budzet 2018'!I1295</f>
        <v>ПРОЈЕКАТ - Реконструкција пута на деоници Банстол - Хотел Норцев</v>
      </c>
      <c r="D141" s="2"/>
      <c r="E141" s="2"/>
      <c r="F141" s="4">
        <f>'Budzet 2018'!J1299</f>
        <v>154857247.87</v>
      </c>
      <c r="G141" s="4">
        <f>'Budzet 2018'!K1299</f>
        <v>0</v>
      </c>
      <c r="H141" s="4">
        <f>'Budzet 2018'!L1299</f>
        <v>154857247.87</v>
      </c>
    </row>
    <row r="142" spans="1:8" ht="56.25" customHeight="1" x14ac:dyDescent="0.2">
      <c r="A142" s="7"/>
      <c r="B142" s="7"/>
      <c r="C142" s="102" t="str">
        <f>'Budzet 2018'!I1301</f>
        <v xml:space="preserve">ПРОЈЕКАТ  -  Изградња саобраћајнице С2 и фекалне канализације дуж саобраћајнице С3 </v>
      </c>
      <c r="D142" s="2"/>
      <c r="E142" s="2"/>
      <c r="F142" s="4">
        <f>'Budzet 2018'!J1306</f>
        <v>56907774.719999999</v>
      </c>
      <c r="G142" s="4">
        <f>'Budzet 2018'!K1306</f>
        <v>0</v>
      </c>
      <c r="H142" s="4">
        <f>'Budzet 2018'!L1306</f>
        <v>56907774.719999999</v>
      </c>
    </row>
    <row r="143" spans="1:8" ht="78.75" customHeight="1" x14ac:dyDescent="0.2">
      <c r="A143" s="7"/>
      <c r="B143" s="7"/>
      <c r="C143" s="102" t="str">
        <f>'Budzet 2018'!I1308</f>
        <v>ПРОЈЕКАТ -  Стручни надзор над изградњом саобраћајнице С2  и фекалне канализације дуж саобраћајнице С3</v>
      </c>
      <c r="D143" s="2"/>
      <c r="E143" s="2"/>
      <c r="F143" s="4">
        <f>'Budzet 2018'!J1311</f>
        <v>1800000</v>
      </c>
      <c r="G143" s="4">
        <f>'Budzet 2018'!K1311</f>
        <v>0</v>
      </c>
      <c r="H143" s="4">
        <f>'Budzet 2018'!L1311</f>
        <v>1800000</v>
      </c>
    </row>
    <row r="144" spans="1:8" ht="80.25" customHeight="1" x14ac:dyDescent="0.2">
      <c r="A144" s="7"/>
      <c r="B144" s="7"/>
      <c r="C144" s="6" t="str">
        <f>'Budzet 2018'!I1313</f>
        <v>ПРОЈЕКАТ - Изградња саобраћајнице С1 и С2 (II фаза) у радној зони бр. 15 у Инђији са хидротехничком инфраструктуром - Пројекат водоводне мреже  (II фаза - С2)</v>
      </c>
      <c r="D144" s="2"/>
      <c r="E144" s="2"/>
      <c r="F144" s="4">
        <f>'Budzet 2018'!J1318</f>
        <v>17508994.710000001</v>
      </c>
      <c r="G144" s="4">
        <f>'Budzet 2018'!K1318</f>
        <v>0</v>
      </c>
      <c r="H144" s="4">
        <f>'Budzet 2018'!L1318</f>
        <v>17508994.710000001</v>
      </c>
    </row>
    <row r="145" spans="1:8" ht="115.5" customHeight="1" x14ac:dyDescent="0.2">
      <c r="A145" s="7"/>
      <c r="B145" s="7"/>
      <c r="C145" s="6" t="str">
        <f>'Budzet 2018'!I1320</f>
        <v>ПРОЈЕКАТ  - Изградња ВН кабла у радној зони  Локација 15 у коридору саобраћајнице С3 у дужини од 1300 м  (до раскрснице   С2 и С3   ) у Инђији са хидротехничком инфраструктуром - Пројекат водоводне мреже  (II фаза - С2)</v>
      </c>
      <c r="D145" s="2"/>
      <c r="E145" s="2"/>
      <c r="F145" s="4">
        <f>'Budzet 2018'!J1324</f>
        <v>4484000</v>
      </c>
      <c r="G145" s="4">
        <f>'Budzet 2018'!K1324</f>
        <v>0</v>
      </c>
      <c r="H145" s="4">
        <f>'Budzet 2018'!L1324</f>
        <v>4484000</v>
      </c>
    </row>
    <row r="146" spans="1:8" ht="69" customHeight="1" x14ac:dyDescent="0.2">
      <c r="A146" s="7"/>
      <c r="B146" s="7"/>
      <c r="C146" s="6" t="str">
        <f>'Budzet 2018'!I1326</f>
        <v>ПРОЈЕКАТ - Израда техничке документације за изградњу пешачке стазе од улице Каменова до Монуса са леве стране до А 126</v>
      </c>
      <c r="D146" s="2"/>
      <c r="E146" s="2"/>
      <c r="F146" s="4">
        <f>'Budzet 2018'!J1329</f>
        <v>600000</v>
      </c>
      <c r="G146" s="4">
        <f>'Budzet 2018'!K1329</f>
        <v>0</v>
      </c>
      <c r="H146" s="4">
        <f>'Budzet 2018'!L1329</f>
        <v>600000</v>
      </c>
    </row>
    <row r="147" spans="1:8" ht="75.75" customHeight="1" x14ac:dyDescent="0.2">
      <c r="A147" s="7"/>
      <c r="B147" s="7"/>
      <c r="C147" s="6" t="str">
        <f>'Budzet 2018'!I1331</f>
        <v xml:space="preserve">ПРОЈЕКАТ - Израда пројектне документације за изградњу пешачких семафора на државном путу II А-100 кроз насељено место Инђија </v>
      </c>
      <c r="D147" s="2"/>
      <c r="E147" s="2"/>
      <c r="F147" s="4">
        <f>'Budzet 2018'!J1332</f>
        <v>500000</v>
      </c>
      <c r="G147" s="4">
        <f>'Budzet 2018'!K1332</f>
        <v>0</v>
      </c>
      <c r="H147" s="4">
        <f>'Budzet 2018'!L1332</f>
        <v>500000</v>
      </c>
    </row>
    <row r="148" spans="1:8" ht="79.5" customHeight="1" x14ac:dyDescent="0.2">
      <c r="A148" s="7"/>
      <c r="B148" s="7"/>
      <c r="C148" s="6" t="str">
        <f>'Budzet 2018'!I1336</f>
        <v>ПРОЈЕКАТ - Израда пројектне документације за реконструкцију раскрснице улица Лукачева (ДП другог реда), Главне и Челенске у насељу Нови Карловци</v>
      </c>
      <c r="D148" s="2"/>
      <c r="E148" s="2"/>
      <c r="F148" s="4">
        <f>'Budzet 2018'!J1337</f>
        <v>600000</v>
      </c>
      <c r="G148" s="4">
        <f>'Budzet 2018'!K1337</f>
        <v>0</v>
      </c>
      <c r="H148" s="4">
        <f>'Budzet 2018'!L1337</f>
        <v>600000</v>
      </c>
    </row>
    <row r="149" spans="1:8" ht="152.25" customHeight="1" x14ac:dyDescent="0.2">
      <c r="A149" s="7"/>
      <c r="B149" s="7"/>
      <c r="C149" s="6" t="str">
        <f>'Budzet 2018'!I1341</f>
        <v>ПРОЈЕКАТ - Израда техничке документације и извођење радова на изградњи двоструког кабловског вода у индустијској зони на Локацији 15 од МБТС Индофуд до планиране МБТС 2х630 КVA у дужини 2х1,1 км у зони раскрснице саобраћајница С1 и С3 и изградњу планиране трафо станице</v>
      </c>
      <c r="D149" s="2"/>
      <c r="E149" s="2"/>
      <c r="F149" s="4">
        <f>'Budzet 2018'!J1346</f>
        <v>16200000</v>
      </c>
      <c r="G149" s="4">
        <f>'Budzet 2018'!K1346</f>
        <v>0</v>
      </c>
      <c r="H149" s="4">
        <f>'Budzet 2018'!L1346</f>
        <v>16200000</v>
      </c>
    </row>
    <row r="150" spans="1:8" ht="121.5" customHeight="1" x14ac:dyDescent="0.2">
      <c r="A150" s="7"/>
      <c r="B150" s="7"/>
      <c r="C150" s="6" t="str">
        <f>'Budzet 2018'!I1348</f>
        <v>ПРОЈЕКАТ - Израда техничке документације и извођење радова на изградњи кабловског вода 20KV са постојећег "20KV Бешка - Крчедин" далековода у дужини од цца. 500 м као и изградњу МБТС 20/0,4 KV у радној зони Бешка Локација 3</v>
      </c>
      <c r="D150" s="2"/>
      <c r="E150" s="2"/>
      <c r="F150" s="4">
        <f>'Budzet 2018'!J1353</f>
        <v>300000</v>
      </c>
      <c r="G150" s="4">
        <f>'Budzet 2018'!K1353</f>
        <v>0</v>
      </c>
      <c r="H150" s="4">
        <f>'Budzet 2018'!L1353</f>
        <v>300000</v>
      </c>
    </row>
    <row r="151" spans="1:8" ht="47.25" customHeight="1" x14ac:dyDescent="0.2">
      <c r="A151" s="7"/>
      <c r="B151" s="7"/>
      <c r="C151" s="6" t="str">
        <f>'Budzet 2018'!I1355</f>
        <v>ПРОЈЕКАТ -  Реконструкција /замена постојеће СТС "Крчевина"</v>
      </c>
      <c r="D151" s="2"/>
      <c r="E151" s="2"/>
      <c r="F151" s="4">
        <f>'Budzet 2018'!J1358</f>
        <v>2000000</v>
      </c>
      <c r="G151" s="4">
        <f>'Budzet 2018'!K1358</f>
        <v>0</v>
      </c>
      <c r="H151" s="4">
        <f>'Budzet 2018'!L1358</f>
        <v>2000000</v>
      </c>
    </row>
    <row r="152" spans="1:8" ht="52.5" customHeight="1" x14ac:dyDescent="0.2">
      <c r="A152" s="7"/>
      <c r="B152" s="7"/>
      <c r="C152" s="6" t="str">
        <f>'Budzet 2018'!I1360</f>
        <v>ПРОЈЕКАТ -  Измештање постојеће КТЦ "Дом културе у центру Бешка"</v>
      </c>
      <c r="D152" s="2"/>
      <c r="E152" s="2"/>
      <c r="F152" s="4">
        <f>'Budzet 2018'!J1364</f>
        <v>100000</v>
      </c>
      <c r="G152" s="4">
        <f>'Budzet 2018'!K1364</f>
        <v>0</v>
      </c>
      <c r="H152" s="4">
        <f>'Budzet 2018'!L1364</f>
        <v>100000</v>
      </c>
    </row>
    <row r="153" spans="1:8" ht="45.75" customHeight="1" x14ac:dyDescent="0.2">
      <c r="A153" s="7"/>
      <c r="B153" s="7"/>
      <c r="C153" s="6" t="str">
        <f>'Budzet 2018'!I1366</f>
        <v xml:space="preserve">ПРОЈЕКАТ-  Реконструкција СТС Дунавска у Бешки </v>
      </c>
      <c r="D153" s="2"/>
      <c r="E153" s="2"/>
      <c r="F153" s="4">
        <f>'Budzet 2018'!J1369</f>
        <v>4000000</v>
      </c>
      <c r="G153" s="4">
        <f>'Budzet 2018'!K1369</f>
        <v>0</v>
      </c>
      <c r="H153" s="4">
        <f>'Budzet 2018'!L1369</f>
        <v>4000000</v>
      </c>
    </row>
    <row r="154" spans="1:8" ht="37.5" customHeight="1" x14ac:dyDescent="0.2">
      <c r="A154" s="7"/>
      <c r="B154" s="7"/>
      <c r="C154" s="6" t="str">
        <f>'Budzet 2018'!I1371</f>
        <v xml:space="preserve">ПРОЈЕКАТ - Изградња СТС Каменова  у Инђији </v>
      </c>
      <c r="D154" s="2"/>
      <c r="E154" s="2"/>
      <c r="F154" s="4">
        <f>'Budzet 2018'!J1375</f>
        <v>1800000</v>
      </c>
      <c r="G154" s="4">
        <f>'Budzet 2018'!K1375</f>
        <v>0</v>
      </c>
      <c r="H154" s="4">
        <f>'Budzet 2018'!L1375</f>
        <v>1800000</v>
      </c>
    </row>
    <row r="155" spans="1:8" ht="51.75" customHeight="1" x14ac:dyDescent="0.2">
      <c r="A155" s="7"/>
      <c r="B155" s="7"/>
      <c r="C155" s="6" t="str">
        <f>'Budzet 2018'!I1377</f>
        <v>ПРОЈЕКАТ - Изградња прикључног вода 20КV Каменова улица 500 м у Инђији</v>
      </c>
      <c r="D155" s="2"/>
      <c r="E155" s="2"/>
      <c r="F155" s="4">
        <f>'Budzet 2018'!J1381</f>
        <v>900000</v>
      </c>
      <c r="G155" s="4">
        <f>'Budzet 2018'!K1381</f>
        <v>0</v>
      </c>
      <c r="H155" s="4">
        <f>'Budzet 2018'!L1381</f>
        <v>900000</v>
      </c>
    </row>
    <row r="156" spans="1:8" ht="51.75" customHeight="1" x14ac:dyDescent="0.2">
      <c r="A156" s="7"/>
      <c r="B156" s="7"/>
      <c r="C156" s="6" t="str">
        <f>'Budzet 2018'!I1383</f>
        <v>ПРОЈЕКАТ -  Изградња НН мреже Каменова улица у Инђији</v>
      </c>
      <c r="D156" s="2"/>
      <c r="E156" s="2"/>
      <c r="F156" s="4">
        <f>'Budzet 2018'!J1387</f>
        <v>1500000</v>
      </c>
      <c r="G156" s="4">
        <f>'Budzet 2018'!K1387</f>
        <v>0</v>
      </c>
      <c r="H156" s="4">
        <f>'Budzet 2018'!L1387</f>
        <v>1500000</v>
      </c>
    </row>
    <row r="157" spans="1:8" ht="51.75" customHeight="1" x14ac:dyDescent="0.2">
      <c r="A157" s="7"/>
      <c r="B157" s="7"/>
      <c r="C157" s="6" t="str">
        <f>'Budzet 2018'!I1389</f>
        <v>ПРОЈЕКАТ -  Изградња СТС Новосадска у Инђији</v>
      </c>
      <c r="D157" s="2"/>
      <c r="E157" s="2"/>
      <c r="F157" s="4">
        <f>'Budzet 2018'!J1393</f>
        <v>1800000</v>
      </c>
      <c r="G157" s="4">
        <f>'Budzet 2018'!K1393</f>
        <v>0</v>
      </c>
      <c r="H157" s="4">
        <f>'Budzet 2018'!L1393</f>
        <v>1800000</v>
      </c>
    </row>
    <row r="158" spans="1:8" ht="51.75" customHeight="1" x14ac:dyDescent="0.2">
      <c r="A158" s="7"/>
      <c r="B158" s="7"/>
      <c r="C158" s="6" t="str">
        <f>'Budzet 2018'!I1395</f>
        <v>ПРОЈЕКАТ - Изградња прикључног вода 20KV Новосадска 100 м у Инђији</v>
      </c>
      <c r="D158" s="2"/>
      <c r="E158" s="2"/>
      <c r="F158" s="4">
        <f>'Budzet 2018'!J1399</f>
        <v>180000</v>
      </c>
      <c r="G158" s="4">
        <f>'Budzet 2018'!K1399</f>
        <v>0</v>
      </c>
      <c r="H158" s="4">
        <f>'Budzet 2018'!L1399</f>
        <v>180000</v>
      </c>
    </row>
    <row r="159" spans="1:8" ht="51.75" customHeight="1" x14ac:dyDescent="0.2">
      <c r="A159" s="7"/>
      <c r="B159" s="7"/>
      <c r="C159" s="6" t="str">
        <f>'Budzet 2018'!I1401</f>
        <v>ПРОЈЕКАТ - Изградња НН мреже Новосадска улица у Инђији</v>
      </c>
      <c r="D159" s="2"/>
      <c r="E159" s="2"/>
      <c r="F159" s="4">
        <f>'Budzet 2018'!J1387</f>
        <v>1500000</v>
      </c>
      <c r="G159" s="4">
        <f>'Budzet 2018'!K1387</f>
        <v>0</v>
      </c>
      <c r="H159" s="4">
        <f>'Budzet 2018'!L1387</f>
        <v>1500000</v>
      </c>
    </row>
    <row r="160" spans="1:8" ht="75.75" customHeight="1" x14ac:dyDescent="0.2">
      <c r="A160" s="7"/>
      <c r="B160" s="7"/>
      <c r="C160" s="6" t="str">
        <f>'Budzet 2018'!I1407</f>
        <v>ПРОЈЕКАТ - Израда техничке документације и извођење радова на изградњи јавног осветљења на месном стадиону у Крчедину</v>
      </c>
      <c r="D160" s="2"/>
      <c r="E160" s="2"/>
      <c r="F160" s="4">
        <f>'Budzet 2018'!J1411</f>
        <v>4040000</v>
      </c>
      <c r="G160" s="4">
        <f>'Budzet 2018'!K1411</f>
        <v>0</v>
      </c>
      <c r="H160" s="4">
        <f>'Budzet 2018'!L1411</f>
        <v>4040000</v>
      </c>
    </row>
    <row r="161" spans="1:12" ht="73.5" customHeight="1" x14ac:dyDescent="0.2">
      <c r="A161" s="7"/>
      <c r="B161" s="7"/>
      <c r="C161" s="889" t="str">
        <f>'Budzet 2018'!I1413</f>
        <v>ПРОЈЕКАТ - Израда техничке документације и извођење радова на изградњи продужетака јавне расвете у улици Сремска кратка у Инђији</v>
      </c>
      <c r="D161" s="2"/>
      <c r="E161" s="2"/>
      <c r="F161" s="4">
        <f>'Budzet 2018'!J1416</f>
        <v>1700000</v>
      </c>
      <c r="G161" s="4">
        <f>'Budzet 2018'!K1416</f>
        <v>0</v>
      </c>
      <c r="H161" s="4">
        <f>'Budzet 2018'!L1416</f>
        <v>1700000</v>
      </c>
    </row>
    <row r="162" spans="1:12" ht="63.75" customHeight="1" x14ac:dyDescent="0.2">
      <c r="A162" s="7"/>
      <c r="B162" s="7"/>
      <c r="C162" s="6" t="str">
        <f>'Budzet 2018'!I1418</f>
        <v>ПРОЈЕКАТ - Израда пројектне документације за изградњу јавне расвете у радној зони Бешка локација 3</v>
      </c>
      <c r="D162" s="2"/>
      <c r="E162" s="2"/>
      <c r="F162" s="4">
        <f>'Budzet 2018'!J1421</f>
        <v>500000</v>
      </c>
      <c r="G162" s="4">
        <f>'Budzet 2018'!K1421</f>
        <v>0</v>
      </c>
      <c r="H162" s="4">
        <f>'Budzet 2018'!L1421</f>
        <v>500000</v>
      </c>
    </row>
    <row r="163" spans="1:12" ht="65.25" customHeight="1" x14ac:dyDescent="0.2">
      <c r="A163" s="7"/>
      <c r="B163" s="7"/>
      <c r="C163" s="6" t="str">
        <f>'Budzet 2018'!I1423</f>
        <v>ПРОЈЕКАТ Учешће у изградњи средњенапонског далековода од Новог Сланкамена до Сурдука</v>
      </c>
      <c r="D163" s="2"/>
      <c r="E163" s="2"/>
      <c r="F163" s="4">
        <f>'Budzet 2018'!J1426</f>
        <v>1000</v>
      </c>
      <c r="G163" s="4">
        <f>'Budzet 2018'!K1426</f>
        <v>0</v>
      </c>
      <c r="H163" s="4">
        <f>'Budzet 2018'!L1426</f>
        <v>1000</v>
      </c>
    </row>
    <row r="164" spans="1:12" ht="57.75" customHeight="1" x14ac:dyDescent="0.2">
      <c r="A164" s="7"/>
      <c r="B164" s="7"/>
      <c r="C164" s="6" t="str">
        <f>'Budzet 2018'!I1428</f>
        <v>ПРОЈЕКАТ - Пројектовање и изградња јавне расвете на локацији Чарнок у Старом Сланкамену</v>
      </c>
      <c r="D164" s="2"/>
      <c r="E164" s="2"/>
      <c r="F164" s="4">
        <f>'Budzet 2018'!J1431</f>
        <v>2500000</v>
      </c>
      <c r="G164" s="4">
        <f>'Budzet 2018'!K1431</f>
        <v>0</v>
      </c>
      <c r="H164" s="4">
        <f>'Budzet 2018'!L1431</f>
        <v>2500000</v>
      </c>
    </row>
    <row r="165" spans="1:12" ht="76.5" customHeight="1" x14ac:dyDescent="0.2">
      <c r="A165" s="7"/>
      <c r="B165" s="7"/>
      <c r="C165" s="6" t="str">
        <f>'Budzet 2018'!I1462</f>
        <v>ПРОЈЕКАТ  - ЈАВНИ РЕД И БЕЗБЕДНОСТ</v>
      </c>
      <c r="D165" s="2"/>
      <c r="E165" s="2"/>
      <c r="F165" s="4">
        <f>'Budzet 2018'!J1470</f>
        <v>19300000</v>
      </c>
      <c r="G165" s="4">
        <f>'Budzet 2018'!K1470</f>
        <v>0</v>
      </c>
      <c r="H165" s="4">
        <f>'Budzet 2018'!L1470</f>
        <v>19300000</v>
      </c>
    </row>
    <row r="166" spans="1:12" ht="33.75" x14ac:dyDescent="0.2">
      <c r="A166" s="35" t="s">
        <v>380</v>
      </c>
      <c r="B166" s="35"/>
      <c r="C166" s="36" t="s">
        <v>403</v>
      </c>
      <c r="D166" s="36" t="s">
        <v>505</v>
      </c>
      <c r="E166" s="36" t="s">
        <v>506</v>
      </c>
      <c r="F166" s="37">
        <f>SUM(F167:F172)</f>
        <v>430023100</v>
      </c>
      <c r="G166" s="37">
        <f t="shared" ref="G166:H166" si="6">SUM(G167:G172)</f>
        <v>10500000</v>
      </c>
      <c r="H166" s="37">
        <f t="shared" si="6"/>
        <v>440523100</v>
      </c>
      <c r="L166" s="88"/>
    </row>
    <row r="167" spans="1:12" ht="45" x14ac:dyDescent="0.2">
      <c r="A167" s="11"/>
      <c r="B167" s="7" t="s">
        <v>229</v>
      </c>
      <c r="C167" s="2" t="s">
        <v>664</v>
      </c>
      <c r="D167" s="2" t="s">
        <v>507</v>
      </c>
      <c r="E167" s="2" t="s">
        <v>508</v>
      </c>
      <c r="F167" s="3">
        <f>'Budzet 2018'!J1503</f>
        <v>276783100</v>
      </c>
      <c r="G167" s="3">
        <f>'Budzet 2018'!K1503</f>
        <v>10500000</v>
      </c>
      <c r="H167" s="3">
        <f>'Budzet 2018'!L1503</f>
        <v>287283100</v>
      </c>
    </row>
    <row r="168" spans="1:12" ht="69" customHeight="1" x14ac:dyDescent="0.2">
      <c r="A168" s="11"/>
      <c r="B168" s="7"/>
      <c r="C168" s="6" t="str">
        <f>'Budzet 2018'!I1512</f>
        <v>ПРОЈЕКАТ  - Израда пројектне документације и  изградња новог објекта за предшколску установу - прва фаза</v>
      </c>
      <c r="D168" s="2"/>
      <c r="E168" s="2"/>
      <c r="F168" s="3">
        <f>'Budzet 2018'!J1516</f>
        <v>132800000</v>
      </c>
      <c r="G168" s="3">
        <f>'Budzet 2018'!K1516</f>
        <v>0</v>
      </c>
      <c r="H168" s="3">
        <f>'Budzet 2018'!L1516</f>
        <v>132800000</v>
      </c>
    </row>
    <row r="169" spans="1:12" ht="45" customHeight="1" x14ac:dyDescent="0.2">
      <c r="A169" s="11"/>
      <c r="B169" s="7"/>
      <c r="C169" s="16" t="str">
        <f>'Budzet 2018'!I1518</f>
        <v>ПРОЈЕКАТ  - Доградња вртића на објекту Невен у Инђији</v>
      </c>
      <c r="D169" s="2"/>
      <c r="E169" s="2"/>
      <c r="F169" s="3">
        <f>'Budzet 2018'!J1522</f>
        <v>7200000</v>
      </c>
      <c r="G169" s="3">
        <f>'Budzet 2018'!K1522</f>
        <v>0</v>
      </c>
      <c r="H169" s="3">
        <f>'Budzet 2018'!L1522</f>
        <v>7200000</v>
      </c>
    </row>
    <row r="170" spans="1:12" ht="39.75" customHeight="1" x14ac:dyDescent="0.2">
      <c r="A170" s="11"/>
      <c r="B170" s="7"/>
      <c r="C170" s="6" t="str">
        <f>'Budzet 2018'!I1524</f>
        <v>ПРОЈЕКАТ  - Школица живота - заједно за детињство - Вртић Љуково</v>
      </c>
      <c r="D170" s="2"/>
      <c r="E170" s="2"/>
      <c r="F170" s="3">
        <f>'Budzet 2018'!J1527</f>
        <v>2000000</v>
      </c>
      <c r="G170" s="3">
        <f>'Budzet 2018'!K1527</f>
        <v>0</v>
      </c>
      <c r="H170" s="3">
        <f>'Budzet 2018'!L1527</f>
        <v>2000000</v>
      </c>
    </row>
    <row r="171" spans="1:12" ht="57" customHeight="1" x14ac:dyDescent="0.2">
      <c r="A171" s="11"/>
      <c r="B171" s="7"/>
      <c r="C171" s="71" t="str">
        <f>'Budzet 2018'!I1529</f>
        <v>ПРОЈЕКАТ  - Израда пројектне документације, доградња и санација објекта предшколске установе у Бешки</v>
      </c>
      <c r="D171" s="72"/>
      <c r="E171" s="72"/>
      <c r="F171" s="59">
        <f>'Budzet 2018'!J1533</f>
        <v>10940000</v>
      </c>
      <c r="G171" s="59">
        <f>'Budzet 2018'!K1533</f>
        <v>0</v>
      </c>
      <c r="H171" s="59">
        <f>'Budzet 2018'!L1533</f>
        <v>10940000</v>
      </c>
    </row>
    <row r="172" spans="1:12" ht="58.5" customHeight="1" x14ac:dyDescent="0.2">
      <c r="A172" s="11"/>
      <c r="B172" s="7"/>
      <c r="C172" s="73" t="str">
        <f>'Budzet 2018'!I1535</f>
        <v>ПРОЈЕКАТ  - Израда пројектне документације за доградњу вртића у Новом Сланкамену</v>
      </c>
      <c r="D172" s="72"/>
      <c r="E172" s="72"/>
      <c r="F172" s="74">
        <f>'Budzet 2018'!J1538</f>
        <v>300000</v>
      </c>
      <c r="G172" s="74">
        <f>'Budzet 2018'!K1538</f>
        <v>0</v>
      </c>
      <c r="H172" s="74">
        <f>'Budzet 2018'!L1538</f>
        <v>300000</v>
      </c>
    </row>
    <row r="173" spans="1:12" ht="33.75" x14ac:dyDescent="0.2">
      <c r="A173" s="35" t="s">
        <v>381</v>
      </c>
      <c r="B173" s="35"/>
      <c r="C173" s="36" t="s">
        <v>509</v>
      </c>
      <c r="D173" s="36" t="s">
        <v>404</v>
      </c>
      <c r="E173" s="36" t="s">
        <v>510</v>
      </c>
      <c r="F173" s="37">
        <f>SUM(F174:F175)</f>
        <v>191125000</v>
      </c>
      <c r="G173" s="37">
        <f t="shared" ref="G173:H173" si="7">SUM(G174:G175)</f>
        <v>0</v>
      </c>
      <c r="H173" s="37">
        <f t="shared" si="7"/>
        <v>191125000</v>
      </c>
      <c r="L173" s="88"/>
    </row>
    <row r="174" spans="1:12" ht="33.75" x14ac:dyDescent="0.2">
      <c r="A174" s="11"/>
      <c r="B174" s="7" t="s">
        <v>230</v>
      </c>
      <c r="C174" s="2" t="str">
        <f>'Budzet 2018'!I1543</f>
        <v>Функционисање основних школа</v>
      </c>
      <c r="D174" s="2" t="s">
        <v>511</v>
      </c>
      <c r="E174" s="2" t="s">
        <v>512</v>
      </c>
      <c r="F174" s="3">
        <f>'Budzet 2018'!J1563</f>
        <v>190424000</v>
      </c>
      <c r="G174" s="3">
        <f>'Budzet 2018'!K1563</f>
        <v>0</v>
      </c>
      <c r="H174" s="3">
        <f>'Budzet 2018'!L1563</f>
        <v>190424000</v>
      </c>
    </row>
    <row r="175" spans="1:12" ht="47.25" customHeight="1" x14ac:dyDescent="0.2">
      <c r="A175" s="11"/>
      <c r="B175" s="7"/>
      <c r="C175" s="2" t="str">
        <f>'Budzet 2018'!I1567</f>
        <v>ПРОЈЕКАТ  -  Реконструкција објекта ОШ Душан Јерковић (дворац Пеачевић)</v>
      </c>
      <c r="D175" s="2"/>
      <c r="E175" s="2"/>
      <c r="F175" s="3">
        <f>'Budzet 2018'!J1571</f>
        <v>701000</v>
      </c>
      <c r="G175" s="3">
        <f>'Budzet 2018'!K1571</f>
        <v>0</v>
      </c>
      <c r="H175" s="3">
        <f>'Budzet 2018'!L1571</f>
        <v>701000</v>
      </c>
    </row>
    <row r="176" spans="1:12" ht="33.75" x14ac:dyDescent="0.2">
      <c r="A176" s="35" t="s">
        <v>382</v>
      </c>
      <c r="B176" s="35"/>
      <c r="C176" s="36" t="s">
        <v>513</v>
      </c>
      <c r="D176" s="36" t="s">
        <v>514</v>
      </c>
      <c r="E176" s="36" t="s">
        <v>515</v>
      </c>
      <c r="F176" s="37">
        <f>SUM(F177:F178)</f>
        <v>65003651.049999997</v>
      </c>
      <c r="G176" s="37">
        <f t="shared" ref="G176:H176" si="8">SUM(G177:G178)</f>
        <v>0</v>
      </c>
      <c r="H176" s="37">
        <f t="shared" si="8"/>
        <v>65003651.049999997</v>
      </c>
      <c r="L176" s="88"/>
    </row>
    <row r="177" spans="1:12" ht="33.75" x14ac:dyDescent="0.2">
      <c r="A177" s="11"/>
      <c r="B177" s="7" t="s">
        <v>232</v>
      </c>
      <c r="C177" s="2" t="s">
        <v>665</v>
      </c>
      <c r="D177" s="2" t="s">
        <v>516</v>
      </c>
      <c r="E177" s="2" t="s">
        <v>517</v>
      </c>
      <c r="F177" s="3">
        <f>'Budzet 2018'!J1596</f>
        <v>60120000</v>
      </c>
      <c r="G177" s="3">
        <f>'Budzet 2018'!K1596</f>
        <v>0</v>
      </c>
      <c r="H177" s="3">
        <f>'Budzet 2018'!L1596</f>
        <v>60120000</v>
      </c>
    </row>
    <row r="178" spans="1:12" ht="45" x14ac:dyDescent="0.2">
      <c r="A178" s="11"/>
      <c r="B178" s="7"/>
      <c r="C178" s="6" t="str">
        <f>'Budzet 2018'!I1602</f>
        <v>ПРОЈЕКАТ  - ТШ Михајло Пупин Инђија - Инвестиционо одржавање фискултурне сале</v>
      </c>
      <c r="D178" s="2"/>
      <c r="E178" s="2"/>
      <c r="F178" s="3">
        <f>'Budzet 2018'!J1608</f>
        <v>4883651.05</v>
      </c>
      <c r="G178" s="3">
        <f>'Budzet 2018'!K1608</f>
        <v>0</v>
      </c>
      <c r="H178" s="3">
        <f>'Budzet 2018'!L1608</f>
        <v>4883651.05</v>
      </c>
    </row>
    <row r="179" spans="1:12" ht="45" x14ac:dyDescent="0.2">
      <c r="A179" s="35" t="s">
        <v>242</v>
      </c>
      <c r="B179" s="35"/>
      <c r="C179" s="36" t="s">
        <v>405</v>
      </c>
      <c r="D179" s="36" t="s">
        <v>518</v>
      </c>
      <c r="E179" s="36" t="s">
        <v>519</v>
      </c>
      <c r="F179" s="37">
        <f>SUM(F180:F190)</f>
        <v>220392000</v>
      </c>
      <c r="G179" s="37">
        <f>SUM(G180:G189)</f>
        <v>0</v>
      </c>
      <c r="H179" s="37">
        <f>SUM(F179:G179)</f>
        <v>220392000</v>
      </c>
      <c r="L179" s="88"/>
    </row>
    <row r="180" spans="1:12" ht="33.75" x14ac:dyDescent="0.2">
      <c r="A180" s="11"/>
      <c r="B180" s="7" t="s">
        <v>243</v>
      </c>
      <c r="C180" s="8" t="str">
        <f>'Budzet 2018'!I1636</f>
        <v>Једнократне помоћи и други облици помоћи</v>
      </c>
      <c r="D180" s="8" t="s">
        <v>406</v>
      </c>
      <c r="E180" s="8" t="s">
        <v>520</v>
      </c>
      <c r="F180" s="3">
        <f>'Budzet 2018'!J1618+'Budzet 2018'!J1641+'Budzet 2018'!J1654+'Budzet 2018'!J1665</f>
        <v>111755000</v>
      </c>
      <c r="G180" s="3">
        <f>'Budzet 2018'!K1618+'Budzet 2018'!K1641+'Budzet 2018'!K1654+'Budzet 2018'!K1665</f>
        <v>0</v>
      </c>
      <c r="H180" s="3">
        <f>'Budzet 2018'!L1618+'Budzet 2018'!L1641+'Budzet 2018'!L1654+'Budzet 2018'!L1665</f>
        <v>111755000</v>
      </c>
    </row>
    <row r="181" spans="1:12" ht="33.75" x14ac:dyDescent="0.2">
      <c r="A181" s="11"/>
      <c r="B181" s="7" t="s">
        <v>245</v>
      </c>
      <c r="C181" s="8" t="str">
        <f>'Budzet 2018'!I1671</f>
        <v>Породични и домски смештај, прихватилишта и друге врсте смештаја</v>
      </c>
      <c r="D181" s="8" t="s">
        <v>582</v>
      </c>
      <c r="E181" s="8" t="s">
        <v>666</v>
      </c>
      <c r="F181" s="3">
        <f>'Budzet 2018'!J1676</f>
        <v>500000</v>
      </c>
      <c r="G181" s="3">
        <f>'Budzet 2018'!K1676</f>
        <v>0</v>
      </c>
      <c r="H181" s="9">
        <f t="shared" ref="H181" si="9">SUM(F181:G181)</f>
        <v>500000</v>
      </c>
    </row>
    <row r="182" spans="1:12" ht="78.75" x14ac:dyDescent="0.2">
      <c r="A182" s="11"/>
      <c r="B182" s="7" t="s">
        <v>246</v>
      </c>
      <c r="C182" s="2" t="str">
        <f>'Budzet 2018'!I1622</f>
        <v>Подршка реализацији програма Црвеног крста</v>
      </c>
      <c r="D182" s="2" t="s">
        <v>521</v>
      </c>
      <c r="E182" s="2" t="s">
        <v>522</v>
      </c>
      <c r="F182" s="4">
        <f>'Budzet 2018'!J1627+'Budzet 2018'!J1685</f>
        <v>9850000</v>
      </c>
      <c r="G182" s="4">
        <f>'Budzet 2018'!K1627+'Budzet 2018'!K1685</f>
        <v>0</v>
      </c>
      <c r="H182" s="4">
        <f>'Budzet 2018'!L1627+'Budzet 2018'!L1685</f>
        <v>9850000</v>
      </c>
    </row>
    <row r="183" spans="1:12" ht="22.5" x14ac:dyDescent="0.2">
      <c r="A183" s="11"/>
      <c r="B183" s="7" t="s">
        <v>244</v>
      </c>
      <c r="C183" s="2" t="str">
        <f>'Budzet 2018'!I1689</f>
        <v>Подршка деци и породици са децом</v>
      </c>
      <c r="D183" s="2" t="s">
        <v>523</v>
      </c>
      <c r="E183" s="2" t="s">
        <v>524</v>
      </c>
      <c r="F183" s="75">
        <f>'Budzet 2018'!J1698</f>
        <v>56300000</v>
      </c>
      <c r="G183" s="75">
        <f>'Budzet 2018'!K1698</f>
        <v>0</v>
      </c>
      <c r="H183" s="75">
        <f>'Budzet 2018'!L1698</f>
        <v>56300000</v>
      </c>
    </row>
    <row r="184" spans="1:12" ht="48" customHeight="1" x14ac:dyDescent="0.2">
      <c r="A184" s="11"/>
      <c r="B184" s="7"/>
      <c r="C184" s="2" t="str">
        <f>'Budzet 2018'!I1644</f>
        <v>ПРОЈЕКАТ  - ПОДРШКА ДЕЦИ И ПОРОДИЦАМА СА ДЕЦОМ ОШТЕЋЕНОМ У РАЗВОЈУ</v>
      </c>
      <c r="D184" s="2"/>
      <c r="E184" s="2"/>
      <c r="F184" s="75">
        <f>'Budzet 2018'!J1646</f>
        <v>16370000</v>
      </c>
      <c r="G184" s="75">
        <f>'Budzet 2018'!K1646</f>
        <v>0</v>
      </c>
      <c r="H184" s="75">
        <f>'Budzet 2018'!L1646</f>
        <v>16370000</v>
      </c>
    </row>
    <row r="185" spans="1:12" ht="37.5" customHeight="1" x14ac:dyDescent="0.2">
      <c r="A185" s="11"/>
      <c r="B185" s="7"/>
      <c r="C185" s="2" t="str">
        <f>'Budzet 2018'!I1630</f>
        <v>ПРОЈЕКАТ  - Домски смештај ученика и студената</v>
      </c>
      <c r="D185" s="2"/>
      <c r="E185" s="2"/>
      <c r="F185" s="75">
        <f>'Budzet 2018'!J1633</f>
        <v>1000000</v>
      </c>
      <c r="G185" s="75">
        <f>'Budzet 2018'!K1633</f>
        <v>0</v>
      </c>
      <c r="H185" s="75">
        <f>'Budzet 2018'!L1633</f>
        <v>1000000</v>
      </c>
    </row>
    <row r="186" spans="1:12" ht="26.25" customHeight="1" x14ac:dyDescent="0.2">
      <c r="A186" s="11"/>
      <c r="B186" s="7"/>
      <c r="C186" s="6" t="str">
        <f>'Budzet 2018'!I1704</f>
        <v>ПРОЈЕКАТ  - БЕСПЛАТНЕ УЖИНЕ</v>
      </c>
      <c r="D186" s="2"/>
      <c r="E186" s="2"/>
      <c r="F186" s="75">
        <f>'Budzet 2018'!J1706</f>
        <v>4000000</v>
      </c>
      <c r="G186" s="75">
        <f>'Budzet 2018'!K1706</f>
        <v>0</v>
      </c>
      <c r="H186" s="75">
        <f>'Budzet 2018'!L1706</f>
        <v>4000000</v>
      </c>
      <c r="L186" s="88"/>
    </row>
    <row r="187" spans="1:12" ht="41.25" customHeight="1" x14ac:dyDescent="0.2">
      <c r="A187" s="11"/>
      <c r="B187" s="7"/>
      <c r="C187" s="6" t="str">
        <f>'Budzet 2018'!I1711</f>
        <v>ПРОЈЕКАТ  - ФИНАНСИРАЊЕ ВАНТЕЛЕСНЕ ОПЛОДЊЕ</v>
      </c>
      <c r="D187" s="2"/>
      <c r="E187" s="2"/>
      <c r="F187" s="75">
        <f>'Budzet 2018'!J1713</f>
        <v>4500000</v>
      </c>
      <c r="G187" s="75">
        <f>'Budzet 2018'!K1713</f>
        <v>0</v>
      </c>
      <c r="H187" s="75">
        <f>'Budzet 2018'!L1713</f>
        <v>4500000</v>
      </c>
    </row>
    <row r="188" spans="1:12" ht="69" customHeight="1" x14ac:dyDescent="0.2">
      <c r="A188" s="11"/>
      <c r="B188" s="7"/>
      <c r="C188" s="6" t="str">
        <f>'Budzet 2018'!I1718</f>
        <v>ПРОЈЕКАТ  - ФИНАНСИРАЊЕ УСЛУГА СОЦИЈАЛНЕ ЗАШТИТЕ НА ТЕРИТОРИЈИ ОПШТИНЕ ИНЂИЈА</v>
      </c>
      <c r="D188" s="2"/>
      <c r="E188" s="2"/>
      <c r="F188" s="75">
        <f>'Budzet 2018'!J1720</f>
        <v>9842000</v>
      </c>
      <c r="G188" s="75">
        <f>'Budzet 2018'!K1720</f>
        <v>0</v>
      </c>
      <c r="H188" s="75">
        <f>'Budzet 2018'!L1720</f>
        <v>9842000</v>
      </c>
    </row>
    <row r="189" spans="1:12" ht="58.5" customHeight="1" x14ac:dyDescent="0.2">
      <c r="A189" s="11"/>
      <c r="B189" s="7"/>
      <c r="C189" s="16" t="str">
        <f>'Budzet 2018'!I1723</f>
        <v>ПРОЈЕКАТ  - ПОДРШКА ДЕЦИ И ПОРОДИЦАМА СА ДЕЦОМ ОШТЕЋЕНОМ У РАЗВОЈУ - ИНО ПРОЈЕКАТ</v>
      </c>
      <c r="D189" s="2"/>
      <c r="E189" s="2"/>
      <c r="F189" s="75">
        <f>'Budzet 2018'!J1731</f>
        <v>6274000</v>
      </c>
      <c r="G189" s="75">
        <f>'Budzet 2018'!K1731</f>
        <v>0</v>
      </c>
      <c r="H189" s="75">
        <f>'Budzet 2018'!L1731</f>
        <v>6274000</v>
      </c>
    </row>
    <row r="190" spans="1:12" ht="57" customHeight="1" x14ac:dyDescent="0.2">
      <c r="A190" s="11"/>
      <c r="B190" s="7"/>
      <c r="C190" s="6" t="str">
        <f>'Budzet 2018'!I1733</f>
        <v>ПРОЈЕКАТ  - ПОДРШКА ДЕЦИ И ПОРОДИЦАМА СА ДЕЦОМ ОШТЕЋЕНОМ У РАЗВОЈУ</v>
      </c>
      <c r="D190" s="2"/>
      <c r="E190" s="2"/>
      <c r="F190" s="75">
        <f>'Budzet 2018'!J1740</f>
        <v>1000</v>
      </c>
      <c r="G190" s="75">
        <f>'Budzet 2018'!K1740</f>
        <v>0</v>
      </c>
      <c r="H190" s="75">
        <f>'Budzet 2018'!L1740</f>
        <v>1000</v>
      </c>
    </row>
    <row r="191" spans="1:12" ht="33.75" x14ac:dyDescent="0.2">
      <c r="A191" s="35" t="s">
        <v>247</v>
      </c>
      <c r="B191" s="35"/>
      <c r="C191" s="36" t="s">
        <v>525</v>
      </c>
      <c r="D191" s="36" t="s">
        <v>526</v>
      </c>
      <c r="E191" s="36" t="s">
        <v>527</v>
      </c>
      <c r="F191" s="37">
        <f>SUM(F192:F196)</f>
        <v>230061000</v>
      </c>
      <c r="G191" s="37">
        <f t="shared" ref="G191:H191" si="10">SUM(G192:G196)</f>
        <v>0</v>
      </c>
      <c r="H191" s="37">
        <f t="shared" si="10"/>
        <v>230061000</v>
      </c>
      <c r="L191" s="88"/>
    </row>
    <row r="192" spans="1:12" ht="33.75" x14ac:dyDescent="0.2">
      <c r="A192" s="11"/>
      <c r="B192" s="7" t="s">
        <v>248</v>
      </c>
      <c r="C192" s="2" t="str">
        <f>'Budzet 2018'!I1745</f>
        <v>Функционисање установа примарне здравствене заштите</v>
      </c>
      <c r="D192" s="2" t="s">
        <v>528</v>
      </c>
      <c r="E192" s="2" t="s">
        <v>529</v>
      </c>
      <c r="F192" s="3">
        <f>'Budzet 2018'!J1747</f>
        <v>136300000</v>
      </c>
      <c r="G192" s="3">
        <f>'Budzet 2018'!K1747</f>
        <v>0</v>
      </c>
      <c r="H192" s="3">
        <f>'Budzet 2018'!L1747</f>
        <v>136300000</v>
      </c>
    </row>
    <row r="193" spans="1:13" ht="53.25" customHeight="1" x14ac:dyDescent="0.2">
      <c r="A193" s="11"/>
      <c r="B193" s="7" t="s">
        <v>736</v>
      </c>
      <c r="C193" s="2" t="str">
        <f>'Budzet 2018'!I1751</f>
        <v>Спровођење активности из области друштвене бриге за јавно здравље</v>
      </c>
      <c r="D193" s="2" t="s">
        <v>899</v>
      </c>
      <c r="E193" s="2" t="s">
        <v>900</v>
      </c>
      <c r="F193" s="3">
        <f>'Budzet 2018'!J1753</f>
        <v>300000</v>
      </c>
      <c r="G193" s="3">
        <f>'Budzet 2018'!K1753</f>
        <v>0</v>
      </c>
      <c r="H193" s="3">
        <f>'Budzet 2018'!L1753</f>
        <v>300000</v>
      </c>
    </row>
    <row r="194" spans="1:13" ht="44.25" customHeight="1" x14ac:dyDescent="0.2">
      <c r="A194" s="11"/>
      <c r="B194" s="7"/>
      <c r="C194" s="2" t="str">
        <f>'Budzet 2018'!I1756</f>
        <v>ПРОЈЕКАТ - Набавка возила за Дом здравља</v>
      </c>
      <c r="D194" s="2"/>
      <c r="E194" s="2"/>
      <c r="F194" s="3">
        <f>'Budzet 2018'!J1759</f>
        <v>30000000</v>
      </c>
      <c r="G194" s="3">
        <f>'Budzet 2018'!K1759</f>
        <v>0</v>
      </c>
      <c r="H194" s="3">
        <f>'Budzet 2018'!L1759</f>
        <v>30000000</v>
      </c>
    </row>
    <row r="195" spans="1:13" ht="44.25" customHeight="1" x14ac:dyDescent="0.2">
      <c r="A195" s="11"/>
      <c r="B195" s="7"/>
      <c r="C195" s="2" t="str">
        <f>'Budzet 2018'!I1761</f>
        <v xml:space="preserve">ПРОЈЕКАТ  - Израда пројектне документације и реконструкција амбуланте у Бешки </v>
      </c>
      <c r="D195" s="2"/>
      <c r="E195" s="2"/>
      <c r="F195" s="3">
        <f>'Budzet 2018'!J1766</f>
        <v>58761000</v>
      </c>
      <c r="G195" s="3">
        <f>'Budzet 2018'!K1766</f>
        <v>0</v>
      </c>
      <c r="H195" s="3">
        <f>'Budzet 2018'!L1766</f>
        <v>58761000</v>
      </c>
    </row>
    <row r="196" spans="1:13" ht="80.25" customHeight="1" x14ac:dyDescent="0.2">
      <c r="A196" s="11"/>
      <c r="B196" s="7"/>
      <c r="C196" s="6" t="str">
        <f>'Budzet 2018'!I1768</f>
        <v>ПРОЈЕКАТ  - Израда пројектне документације и извођење радова на реконструкцији објекта здравствене станице у Новом Сланкамену</v>
      </c>
      <c r="D196" s="2"/>
      <c r="E196" s="2"/>
      <c r="F196" s="3">
        <f>'Budzet 2018'!J1772</f>
        <v>4700000</v>
      </c>
      <c r="G196" s="3">
        <f>'Budzet 2018'!K1772</f>
        <v>0</v>
      </c>
      <c r="H196" s="3">
        <f>'Budzet 2018'!L1772</f>
        <v>4700000</v>
      </c>
    </row>
    <row r="197" spans="1:13" ht="33.75" x14ac:dyDescent="0.2">
      <c r="A197" s="35" t="s">
        <v>384</v>
      </c>
      <c r="B197" s="35"/>
      <c r="C197" s="36" t="s">
        <v>530</v>
      </c>
      <c r="D197" s="36" t="s">
        <v>531</v>
      </c>
      <c r="E197" s="36" t="s">
        <v>532</v>
      </c>
      <c r="F197" s="37">
        <f>SUM(F198:F205)</f>
        <v>163535600</v>
      </c>
      <c r="G197" s="37">
        <f t="shared" ref="G197:H197" si="11">SUM(G198:G205)</f>
        <v>15916050</v>
      </c>
      <c r="H197" s="37">
        <f t="shared" si="11"/>
        <v>179451650</v>
      </c>
      <c r="L197" s="88"/>
    </row>
    <row r="198" spans="1:13" ht="33.75" x14ac:dyDescent="0.2">
      <c r="A198" s="11"/>
      <c r="B198" s="15" t="s">
        <v>234</v>
      </c>
      <c r="C198" s="10" t="str">
        <f>'Budzet 2018'!I1781</f>
        <v>Функционисање локалних установа културе</v>
      </c>
      <c r="D198" s="6" t="s">
        <v>533</v>
      </c>
      <c r="E198" s="6" t="s">
        <v>534</v>
      </c>
      <c r="F198" s="3">
        <f>'Budzet 2018'!J1802+'Budzet 2018'!J1848</f>
        <v>57154600</v>
      </c>
      <c r="G198" s="3">
        <f>'Budzet 2018'!K1802+'Budzet 2018'!K1848</f>
        <v>10996050</v>
      </c>
      <c r="H198" s="3">
        <f>'Budzet 2018'!L1802+'Budzet 2018'!L1848</f>
        <v>68150650</v>
      </c>
    </row>
    <row r="199" spans="1:13" ht="33.75" x14ac:dyDescent="0.2">
      <c r="A199" s="11"/>
      <c r="B199" s="15" t="s">
        <v>238</v>
      </c>
      <c r="C199" s="8" t="str">
        <f>'Budzet 2018'!I1882</f>
        <v>Јачање културне продукције и уметничког стваралаштва</v>
      </c>
      <c r="D199" s="8" t="s">
        <v>535</v>
      </c>
      <c r="E199" s="8" t="s">
        <v>536</v>
      </c>
      <c r="F199" s="3">
        <f>'Budzet 2018'!J1814+'Budzet 2018'!J1888+'Budzet 2018'!J1860</f>
        <v>31230000</v>
      </c>
      <c r="G199" s="3">
        <f>'Budzet 2018'!K1814+'Budzet 2018'!K1888+'Budzet 2018'!K1860</f>
        <v>4920000</v>
      </c>
      <c r="H199" s="3">
        <f>'Budzet 2018'!L1814+'Budzet 2018'!L1888+'Budzet 2018'!L1860</f>
        <v>36150000</v>
      </c>
    </row>
    <row r="200" spans="1:13" ht="45" x14ac:dyDescent="0.2">
      <c r="A200" s="7"/>
      <c r="B200" s="7" t="s">
        <v>439</v>
      </c>
      <c r="C200" s="6" t="str">
        <f>'Budzet 2018'!I1891</f>
        <v>Унапређење система очувања и представљања културно-историјског наслеђа</v>
      </c>
      <c r="D200" s="2" t="s">
        <v>667</v>
      </c>
      <c r="E200" s="2" t="s">
        <v>668</v>
      </c>
      <c r="F200" s="4">
        <f>'Budzet 2018'!J1896</f>
        <v>16000000</v>
      </c>
      <c r="G200" s="4">
        <f>'Budzet 2018'!K1896</f>
        <v>0</v>
      </c>
      <c r="H200" s="4">
        <f>'Budzet 2018'!L1896</f>
        <v>16000000</v>
      </c>
      <c r="M200" s="88"/>
    </row>
    <row r="201" spans="1:13" ht="45" x14ac:dyDescent="0.2">
      <c r="A201" s="7"/>
      <c r="B201" s="7" t="s">
        <v>441</v>
      </c>
      <c r="C201" s="6" t="str">
        <f>'Budzet 2018'!I1899</f>
        <v>Остваривање и унапређивање јавног интереса у области јавног информисања</v>
      </c>
      <c r="D201" s="2" t="s">
        <v>537</v>
      </c>
      <c r="E201" s="2" t="s">
        <v>538</v>
      </c>
      <c r="F201" s="4">
        <f>'Budzet 2018'!J1905</f>
        <v>28000000</v>
      </c>
      <c r="G201" s="4">
        <f>'Budzet 2018'!K1905</f>
        <v>0</v>
      </c>
      <c r="H201" s="4">
        <f>'Budzet 2018'!L1905</f>
        <v>28000000</v>
      </c>
    </row>
    <row r="202" spans="1:13" ht="63" customHeight="1" x14ac:dyDescent="0.2">
      <c r="A202" s="7"/>
      <c r="B202" s="7"/>
      <c r="C202" s="6" t="str">
        <f>'Budzet 2018'!I1865</f>
        <v>ПРОЈЕКАТ - СУФИНАНСИРАЊЕ ТЕКУЋИХ РАСХОДА И ИЗДАТАКА  ДРУГИХ СУБЈЕКАТА У КУЛТУРИ</v>
      </c>
      <c r="D202" s="2"/>
      <c r="E202" s="2"/>
      <c r="F202" s="4">
        <f>'Budzet 2018'!J1867</f>
        <v>4000000</v>
      </c>
      <c r="G202" s="4">
        <f>'Budzet 2018'!K1867</f>
        <v>0</v>
      </c>
      <c r="H202" s="4">
        <f>'Budzet 2018'!L1867</f>
        <v>4000000</v>
      </c>
    </row>
    <row r="203" spans="1:13" ht="30" customHeight="1" x14ac:dyDescent="0.2">
      <c r="A203" s="7"/>
      <c r="B203" s="7"/>
      <c r="C203" s="6" t="str">
        <f>'Budzet 2018'!I1870</f>
        <v>ПРОЈЕКАТ - ИЗРАДА СПОМЕН ОБЕЛЕЖЈА</v>
      </c>
      <c r="D203" s="2"/>
      <c r="E203" s="2"/>
      <c r="F203" s="4">
        <f>'Budzet 2018'!J1873</f>
        <v>2001000</v>
      </c>
      <c r="G203" s="4">
        <f>'Budzet 2018'!K1873</f>
        <v>0</v>
      </c>
      <c r="H203" s="4">
        <f>'Budzet 2018'!L1873</f>
        <v>2001000</v>
      </c>
    </row>
    <row r="204" spans="1:13" ht="27.75" customHeight="1" x14ac:dyDescent="0.2">
      <c r="A204" s="7"/>
      <c r="B204" s="7"/>
      <c r="C204" s="6" t="str">
        <f>'Budzet 2018'!I1876</f>
        <v>ПРОЈЕКАТ - ИЗРАДА СПОМЕН ОБЕЛЕЖЈА 2</v>
      </c>
      <c r="D204" s="2"/>
      <c r="E204" s="2"/>
      <c r="F204" s="4">
        <f>'Budzet 2018'!J1878</f>
        <v>7800000</v>
      </c>
      <c r="G204" s="4">
        <f>'Budzet 2018'!K1878</f>
        <v>0</v>
      </c>
      <c r="H204" s="4">
        <f>'Budzet 2018'!L1878</f>
        <v>7800000</v>
      </c>
    </row>
    <row r="205" spans="1:13" ht="27.75" customHeight="1" x14ac:dyDescent="0.2">
      <c r="A205" s="7"/>
      <c r="B205" s="7"/>
      <c r="C205" s="16" t="str">
        <f>'Budzet 2018'!I1907</f>
        <v xml:space="preserve">ПРОЈЕКАТ - Општинске културне манифестације </v>
      </c>
      <c r="D205" s="2"/>
      <c r="E205" s="2"/>
      <c r="F205" s="4">
        <f>'Budzet 2018'!J1914</f>
        <v>17350000</v>
      </c>
      <c r="G205" s="4">
        <f>'Budzet 2018'!K1914</f>
        <v>0</v>
      </c>
      <c r="H205" s="4">
        <f>'Budzet 2018'!L1914</f>
        <v>17350000</v>
      </c>
    </row>
    <row r="206" spans="1:13" ht="33.75" x14ac:dyDescent="0.2">
      <c r="A206" s="35" t="s">
        <v>240</v>
      </c>
      <c r="B206" s="35"/>
      <c r="C206" s="36" t="s">
        <v>407</v>
      </c>
      <c r="D206" s="36" t="s">
        <v>539</v>
      </c>
      <c r="E206" s="36" t="s">
        <v>540</v>
      </c>
      <c r="F206" s="37">
        <f>SUM(F207:F224)</f>
        <v>652721533.02999997</v>
      </c>
      <c r="G206" s="37">
        <f t="shared" ref="G206:H206" si="12">SUM(G207:G224)</f>
        <v>0</v>
      </c>
      <c r="H206" s="37">
        <f t="shared" si="12"/>
        <v>652721533.02999997</v>
      </c>
      <c r="L206" s="88"/>
    </row>
    <row r="207" spans="1:13" ht="33.75" x14ac:dyDescent="0.2">
      <c r="A207" s="11"/>
      <c r="B207" s="7" t="s">
        <v>266</v>
      </c>
      <c r="C207" s="8" t="str">
        <f>'Budzet 2018'!I1920</f>
        <v>Подршка локалним спортским организацијама, удружењима и савезима</v>
      </c>
      <c r="D207" s="8" t="s">
        <v>541</v>
      </c>
      <c r="E207" s="8" t="s">
        <v>542</v>
      </c>
      <c r="F207" s="3">
        <f>'Budzet 2018'!J1926</f>
        <v>125000000</v>
      </c>
      <c r="G207" s="3">
        <f>'Budzet 2018'!K1926</f>
        <v>0</v>
      </c>
      <c r="H207" s="3">
        <f>'Budzet 2018'!L1926</f>
        <v>125000000</v>
      </c>
    </row>
    <row r="208" spans="1:13" ht="22.5" x14ac:dyDescent="0.2">
      <c r="A208" s="7"/>
      <c r="B208" s="7" t="s">
        <v>465</v>
      </c>
      <c r="C208" s="6" t="str">
        <f>'Budzet 2018'!I1930</f>
        <v>Функционисање локалних спортских установа</v>
      </c>
      <c r="D208" s="2" t="s">
        <v>543</v>
      </c>
      <c r="E208" s="2" t="s">
        <v>544</v>
      </c>
      <c r="F208" s="4">
        <f>'Budzet 2018'!J1964+'Budzet 2018'!J1935</f>
        <v>196078400</v>
      </c>
      <c r="G208" s="4">
        <f>'Budzet 2018'!K1964+'Budzet 2018'!K1935</f>
        <v>0</v>
      </c>
      <c r="H208" s="4">
        <f>'Budzet 2018'!L1964+'Budzet 2018'!L1935</f>
        <v>196078400</v>
      </c>
    </row>
    <row r="209" spans="1:11" ht="27.75" customHeight="1" x14ac:dyDescent="0.2">
      <c r="A209" s="7"/>
      <c r="B209" s="7" t="s">
        <v>896</v>
      </c>
      <c r="C209" s="6" t="str">
        <f>'Budzet 2018'!I1939</f>
        <v>Спровођење омладинске политике</v>
      </c>
      <c r="D209" s="2"/>
      <c r="E209" s="2"/>
      <c r="F209" s="4">
        <f>'Budzet 2018'!J1946</f>
        <v>473803.44</v>
      </c>
      <c r="G209" s="4">
        <f>'Budzet 2018'!K1946</f>
        <v>0</v>
      </c>
      <c r="H209" s="4">
        <f>'Budzet 2018'!L1946</f>
        <v>473803.44</v>
      </c>
      <c r="K209" s="88"/>
    </row>
    <row r="210" spans="1:11" ht="39.75" customHeight="1" x14ac:dyDescent="0.2">
      <c r="A210" s="7"/>
      <c r="B210" s="7"/>
      <c r="C210" s="6" t="str">
        <f>'Budzet 2018'!I2047</f>
        <v>ПРОЈЕКАТ - СОЦИЈАЛНА ИНТЕГРАЦИЈА КРОЗ ПАРАСПОРТ - PARAINSPIRED</v>
      </c>
      <c r="D210" s="2"/>
      <c r="E210" s="2"/>
      <c r="F210" s="4">
        <f>'Budzet 2018'!J2051</f>
        <v>3000000</v>
      </c>
      <c r="G210" s="4">
        <f>'Budzet 2018'!K2051</f>
        <v>0</v>
      </c>
      <c r="H210" s="4">
        <f>'Budzet 2018'!L2051</f>
        <v>3000000</v>
      </c>
      <c r="K210" s="88"/>
    </row>
    <row r="211" spans="1:11" ht="23.25" customHeight="1" x14ac:dyDescent="0.2">
      <c r="A211" s="7"/>
      <c r="B211" s="7"/>
      <c r="C211" s="6" t="str">
        <f>'Budzet 2018'!I1951</f>
        <v>ПРОЈЕКАТ  - Услуге закупа клизалишта</v>
      </c>
      <c r="D211" s="2"/>
      <c r="E211" s="2"/>
      <c r="F211" s="4">
        <f>'Budzet 2018'!J1954</f>
        <v>5500000</v>
      </c>
      <c r="G211" s="4">
        <f>'Budzet 2018'!K1954</f>
        <v>0</v>
      </c>
      <c r="H211" s="4">
        <f>'Budzet 2018'!L1954</f>
        <v>5500000</v>
      </c>
    </row>
    <row r="212" spans="1:11" ht="90.75" customHeight="1" x14ac:dyDescent="0.2">
      <c r="A212" s="7"/>
      <c r="B212" s="7"/>
      <c r="C212" s="6" t="str">
        <f>'Budzet 2018'!I1968</f>
        <v>ПРОЈЕКАТ - Припрема, допуна документације и исходовање документације за завршетак радова на спортској хали у Инђији до добијања употребне дозволе и извођење радова</v>
      </c>
      <c r="D212" s="2"/>
      <c r="E212" s="2"/>
      <c r="F212" s="4">
        <f>'Budzet 2018'!J1972</f>
        <v>30001000</v>
      </c>
      <c r="G212" s="4">
        <f>'Budzet 2018'!K1972</f>
        <v>0</v>
      </c>
      <c r="H212" s="4">
        <f>'Budzet 2018'!L1972</f>
        <v>30001000</v>
      </c>
    </row>
    <row r="213" spans="1:11" ht="86.25" customHeight="1" x14ac:dyDescent="0.2">
      <c r="A213" s="7"/>
      <c r="B213" s="7"/>
      <c r="C213" s="6" t="str">
        <f>'Budzet 2018'!I1974</f>
        <v>ПРОЈЕКАТ  - Израда плана детаљне регулације дела блока 9 у насељу Бешка намењеном за спортско рекреативне садржаје и изградњу спортске сале</v>
      </c>
      <c r="D213" s="2"/>
      <c r="E213" s="2"/>
      <c r="F213" s="4">
        <f>'Budzet 2018'!J1977</f>
        <v>600000</v>
      </c>
      <c r="G213" s="4">
        <f>'Budzet 2018'!K1977</f>
        <v>0</v>
      </c>
      <c r="H213" s="4">
        <f>'Budzet 2018'!L1977</f>
        <v>600000</v>
      </c>
    </row>
    <row r="214" spans="1:11" ht="34.5" customHeight="1" x14ac:dyDescent="0.2">
      <c r="A214" s="7"/>
      <c r="B214" s="7"/>
      <c r="C214" s="6" t="str">
        <f>'Budzet 2018'!I1979</f>
        <v>ПРОЈЕКАТ  - Изградња спортске хале у Бешки прва фаза</v>
      </c>
      <c r="D214" s="2"/>
      <c r="E214" s="2"/>
      <c r="F214" s="4">
        <f>'Budzet 2018'!J1985</f>
        <v>13101000</v>
      </c>
      <c r="G214" s="4">
        <f>'Budzet 2018'!K1985</f>
        <v>0</v>
      </c>
      <c r="H214" s="4">
        <f>'Budzet 2018'!L1985</f>
        <v>13101000</v>
      </c>
    </row>
    <row r="215" spans="1:11" ht="46.5" customHeight="1" x14ac:dyDescent="0.2">
      <c r="A215" s="7"/>
      <c r="B215" s="7"/>
      <c r="C215" s="6" t="str">
        <f>'Budzet 2018'!I1987</f>
        <v>ПРОЈЕКАТ - Израда пројектне документације реконструкције стадиона Хајдук у Бешки</v>
      </c>
      <c r="D215" s="2"/>
      <c r="E215" s="2"/>
      <c r="F215" s="4">
        <f>'Budzet 2018'!J1990</f>
        <v>600000</v>
      </c>
      <c r="G215" s="4">
        <f>'Budzet 2018'!K1990</f>
        <v>0</v>
      </c>
      <c r="H215" s="4">
        <f>'Budzet 2018'!L1990</f>
        <v>600000</v>
      </c>
    </row>
    <row r="216" spans="1:11" ht="60" customHeight="1" x14ac:dyDescent="0.2">
      <c r="A216" s="7"/>
      <c r="B216" s="7"/>
      <c r="C216" s="16" t="str">
        <f>'Budzet 2018'!I1992</f>
        <v>ПРОЈЕКАТ  - Израда пројектне документације и извођење радова за хидромасажни базен и плато</v>
      </c>
      <c r="D216" s="2"/>
      <c r="E216" s="2"/>
      <c r="F216" s="4">
        <f>'Budzet 2018'!J1995</f>
        <v>2000000</v>
      </c>
      <c r="G216" s="4">
        <f>'Budzet 2018'!K1995</f>
        <v>0</v>
      </c>
      <c r="H216" s="4">
        <f>'Budzet 2018'!L1995</f>
        <v>2000000</v>
      </c>
    </row>
    <row r="217" spans="1:11" ht="27.75" customHeight="1" x14ac:dyDescent="0.2">
      <c r="A217" s="7"/>
      <c r="B217" s="7"/>
      <c r="C217" s="6" t="str">
        <f>'Budzet 2018'!I1997</f>
        <v xml:space="preserve">ПРОЈЕКАТ - Уређење градског  базена </v>
      </c>
      <c r="D217" s="2"/>
      <c r="E217" s="2"/>
      <c r="F217" s="4">
        <f>'Budzet 2018'!J2000</f>
        <v>4584000</v>
      </c>
      <c r="G217" s="4">
        <f>'Budzet 2018'!K2000</f>
        <v>0</v>
      </c>
      <c r="H217" s="4">
        <f>'Budzet 2018'!L2000</f>
        <v>4584000</v>
      </c>
    </row>
    <row r="218" spans="1:11" ht="58.5" customHeight="1" x14ac:dyDescent="0.2">
      <c r="A218" s="7"/>
      <c r="B218" s="7"/>
      <c r="C218" s="6" t="str">
        <f>'Budzet 2018'!I2002</f>
        <v>ПРОЈЕКАТ - Израда пројектне документације и изградња тротоара око спортске хале у Инђији</v>
      </c>
      <c r="D218" s="2"/>
      <c r="E218" s="2"/>
      <c r="F218" s="4">
        <f>'Budzet 2018'!J2005</f>
        <v>1700000</v>
      </c>
      <c r="G218" s="4">
        <f>'Budzet 2018'!K2005</f>
        <v>0</v>
      </c>
      <c r="H218" s="4">
        <f>'Budzet 2018'!L2005</f>
        <v>1700000</v>
      </c>
    </row>
    <row r="219" spans="1:11" ht="49.5" customHeight="1" x14ac:dyDescent="0.2">
      <c r="A219" s="7"/>
      <c r="B219" s="7"/>
      <c r="C219" s="6" t="str">
        <f>'Budzet 2018'!I2007</f>
        <v>ПРОЈЕКАТ - Израда пројекта и изградња на спортским теренима у Лејама - прва фаза</v>
      </c>
      <c r="D219" s="2"/>
      <c r="E219" s="2"/>
      <c r="F219" s="4">
        <f>'Budzet 2018'!J2011</f>
        <v>14281000</v>
      </c>
      <c r="G219" s="4">
        <f>'Budzet 2018'!K2011</f>
        <v>0</v>
      </c>
      <c r="H219" s="4">
        <f>'Budzet 2018'!L2011</f>
        <v>14281000</v>
      </c>
    </row>
    <row r="220" spans="1:11" ht="50.25" customHeight="1" x14ac:dyDescent="0.2">
      <c r="A220" s="7"/>
      <c r="B220" s="7"/>
      <c r="C220" s="6" t="str">
        <f>'Budzet 2018'!I2013</f>
        <v>ПРОЈЕКАТ  - Израда пројекта и изградња трим стазе са јавним осветљењем у Лејама</v>
      </c>
      <c r="D220" s="2"/>
      <c r="E220" s="2"/>
      <c r="F220" s="4">
        <f>'Budzet 2018'!J2018</f>
        <v>12853000</v>
      </c>
      <c r="G220" s="4">
        <f>'Budzet 2018'!K2018</f>
        <v>0</v>
      </c>
      <c r="H220" s="4">
        <f>'Budzet 2018'!L2018</f>
        <v>12853000</v>
      </c>
    </row>
    <row r="221" spans="1:11" ht="50.25" customHeight="1" x14ac:dyDescent="0.2">
      <c r="A221" s="7"/>
      <c r="B221" s="7"/>
      <c r="C221" s="6" t="str">
        <f>'Budzet 2018'!I2020</f>
        <v>ПРОЈЕКАТ - Изградња спортске сале у Инђији - IV фаза</v>
      </c>
      <c r="D221" s="2"/>
      <c r="E221" s="2"/>
      <c r="F221" s="4">
        <f>'Budzet 2018'!J2025</f>
        <v>86849329.590000004</v>
      </c>
      <c r="G221" s="4">
        <f>'Budzet 2018'!K2025</f>
        <v>0</v>
      </c>
      <c r="H221" s="4">
        <f>'Budzet 2018'!L2025</f>
        <v>86849329.590000004</v>
      </c>
    </row>
    <row r="222" spans="1:11" ht="51" customHeight="1" x14ac:dyDescent="0.2">
      <c r="A222" s="7"/>
      <c r="B222" s="7"/>
      <c r="C222" s="6" t="str">
        <f>'Budzet 2018'!I2027</f>
        <v>ПРОЈЕКАТ  - Завршетак изградње спортске хале у Инђији - ПАРТЕРНО УРЕЂЕЊЕ</v>
      </c>
      <c r="D222" s="2"/>
      <c r="E222" s="2"/>
      <c r="F222" s="4">
        <f>'Budzet 2018'!J2032</f>
        <v>133000000</v>
      </c>
      <c r="G222" s="4">
        <f>'Budzet 2018'!K2032</f>
        <v>0</v>
      </c>
      <c r="H222" s="4">
        <f>'Budzet 2018'!L2032</f>
        <v>133000000</v>
      </c>
    </row>
    <row r="223" spans="1:11" ht="60" customHeight="1" x14ac:dyDescent="0.2">
      <c r="A223" s="7"/>
      <c r="B223" s="7"/>
      <c r="C223" s="6" t="str">
        <f>'Budzet 2018'!I2034</f>
        <v>ПРОЈЕКАТ  - Санација отвореног школског терена у ОШ "Бранко Радичевић" у Марадику</v>
      </c>
      <c r="D223" s="2"/>
      <c r="E223" s="2"/>
      <c r="F223" s="4">
        <f>'Budzet 2018'!J2038</f>
        <v>3800000</v>
      </c>
      <c r="G223" s="4">
        <f>'Budzet 2018'!K2038</f>
        <v>0</v>
      </c>
      <c r="H223" s="4">
        <f>'Budzet 2018'!L2038</f>
        <v>3800000</v>
      </c>
    </row>
    <row r="224" spans="1:11" ht="32.25" customHeight="1" x14ac:dyDescent="0.2">
      <c r="A224" s="7"/>
      <c r="B224" s="7"/>
      <c r="C224" s="6" t="str">
        <f>'Budzet 2018'!I2040</f>
        <v xml:space="preserve">ПРОЈЕКАТ  - ИНВЕСТИЦИЈЕ У СПОРТУ </v>
      </c>
      <c r="D224" s="2"/>
      <c r="E224" s="2"/>
      <c r="F224" s="4">
        <f>'Budzet 2018'!J2044</f>
        <v>19300000</v>
      </c>
      <c r="G224" s="4">
        <f>'Budzet 2018'!K2044</f>
        <v>0</v>
      </c>
      <c r="H224" s="4">
        <f>'Budzet 2018'!L2044</f>
        <v>19300000</v>
      </c>
    </row>
    <row r="225" spans="1:12" ht="56.25" x14ac:dyDescent="0.2">
      <c r="A225" s="35" t="s">
        <v>239</v>
      </c>
      <c r="B225" s="35"/>
      <c r="C225" s="36" t="s">
        <v>545</v>
      </c>
      <c r="D225" s="36" t="s">
        <v>580</v>
      </c>
      <c r="E225" s="36" t="s">
        <v>546</v>
      </c>
      <c r="F225" s="37">
        <f>SUM(F226:F249)</f>
        <v>752210742.39999998</v>
      </c>
      <c r="G225" s="37">
        <f t="shared" ref="G225:H225" si="13">SUM(G226:G249)</f>
        <v>0</v>
      </c>
      <c r="H225" s="37">
        <f t="shared" si="13"/>
        <v>752210742.39999998</v>
      </c>
      <c r="L225" s="88"/>
    </row>
    <row r="226" spans="1:12" ht="33.75" x14ac:dyDescent="0.2">
      <c r="A226" s="11"/>
      <c r="B226" s="11" t="s">
        <v>262</v>
      </c>
      <c r="C226" s="6" t="str">
        <f>'Budzet 2018'!I336</f>
        <v>Функционисање локалне самоуправе и градских општина</v>
      </c>
      <c r="D226" s="6" t="s">
        <v>547</v>
      </c>
      <c r="E226" s="6" t="s">
        <v>548</v>
      </c>
      <c r="F226" s="3">
        <f>'Budzet 2018'!J366</f>
        <v>535348291.57999998</v>
      </c>
      <c r="G226" s="3">
        <f>'Budzet 2018'!K366</f>
        <v>0</v>
      </c>
      <c r="H226" s="3">
        <f>'Budzet 2018'!L366</f>
        <v>535348291.57999998</v>
      </c>
    </row>
    <row r="227" spans="1:12" ht="45" x14ac:dyDescent="0.2">
      <c r="A227" s="11"/>
      <c r="B227" s="11" t="s">
        <v>268</v>
      </c>
      <c r="C227" s="6" t="str">
        <f>'Budzet 2018'!I2102</f>
        <v>Функционисање месних заједница</v>
      </c>
      <c r="D227" s="6" t="s">
        <v>581</v>
      </c>
      <c r="E227" s="6" t="s">
        <v>549</v>
      </c>
      <c r="F227" s="3">
        <f>'Budzet 2018'!J2126</f>
        <v>32691715.620000001</v>
      </c>
      <c r="G227" s="3">
        <f>'Budzet 2018'!K2126</f>
        <v>0</v>
      </c>
      <c r="H227" s="3">
        <f>'Budzet 2018'!L2126</f>
        <v>32691715.620000001</v>
      </c>
    </row>
    <row r="228" spans="1:12" ht="33.75" x14ac:dyDescent="0.2">
      <c r="A228" s="11"/>
      <c r="B228" s="11" t="s">
        <v>413</v>
      </c>
      <c r="C228" s="6" t="str">
        <f>'Budzet 2018'!I274</f>
        <v>Општинско/градско правобранилаштво</v>
      </c>
      <c r="D228" s="6" t="s">
        <v>550</v>
      </c>
      <c r="E228" s="6" t="s">
        <v>551</v>
      </c>
      <c r="F228" s="3">
        <f>'Budzet 2018'!J289</f>
        <v>4636500</v>
      </c>
      <c r="G228" s="3">
        <f>'Budzet 2018'!K289</f>
        <v>0</v>
      </c>
      <c r="H228" s="3">
        <f>'Budzet 2018'!L289</f>
        <v>4636500</v>
      </c>
    </row>
    <row r="229" spans="1:12" x14ac:dyDescent="0.2">
      <c r="A229" s="11"/>
      <c r="B229" s="11" t="s">
        <v>433</v>
      </c>
      <c r="C229" s="6" t="str">
        <f>'Budzet 2018'!I2058</f>
        <v>Текућа буџетска резерва</v>
      </c>
      <c r="D229" s="2"/>
      <c r="E229" s="2"/>
      <c r="F229" s="4">
        <f>'Budzet 2018'!J2063</f>
        <v>35000000</v>
      </c>
      <c r="G229" s="4">
        <f>'Budzet 2018'!K2063</f>
        <v>0</v>
      </c>
      <c r="H229" s="4">
        <f>'Budzet 2018'!L2063</f>
        <v>35000000</v>
      </c>
    </row>
    <row r="230" spans="1:12" x14ac:dyDescent="0.2">
      <c r="A230" s="11"/>
      <c r="B230" s="11" t="s">
        <v>264</v>
      </c>
      <c r="C230" s="6" t="str">
        <f>'Budzet 2018'!I2069</f>
        <v>Стална буџетска резерва</v>
      </c>
      <c r="D230" s="2"/>
      <c r="E230" s="2"/>
      <c r="F230" s="4">
        <f>'Budzet 2018'!J2072</f>
        <v>1800000</v>
      </c>
      <c r="G230" s="4">
        <f>'Budzet 2018'!K2072</f>
        <v>0</v>
      </c>
      <c r="H230" s="4">
        <f>'Budzet 2018'!L2072</f>
        <v>1800000</v>
      </c>
    </row>
    <row r="231" spans="1:12" x14ac:dyDescent="0.2">
      <c r="A231" s="11"/>
      <c r="B231" s="11" t="s">
        <v>689</v>
      </c>
      <c r="C231" s="6" t="str">
        <f>'Budzet 2018'!I369</f>
        <v>Сервисирање јавног дуга</v>
      </c>
      <c r="D231" s="2"/>
      <c r="E231" s="2"/>
      <c r="F231" s="4">
        <f>'Budzet 2018'!J372</f>
        <v>6550000</v>
      </c>
      <c r="G231" s="4">
        <f>'Budzet 2018'!K372</f>
        <v>0</v>
      </c>
      <c r="H231" s="4">
        <f>'Budzet 2018'!L372</f>
        <v>6550000</v>
      </c>
    </row>
    <row r="232" spans="1:12" ht="43.5" customHeight="1" x14ac:dyDescent="0.2">
      <c r="A232" s="11"/>
      <c r="B232" s="11"/>
      <c r="C232" s="14" t="str">
        <f>'Budzet 2018'!I375</f>
        <v>ПРОЈЕКАТ - Модернизација рада Скупштине општине Инђија</v>
      </c>
      <c r="D232" s="2"/>
      <c r="E232" s="2"/>
      <c r="F232" s="4">
        <f>'Budzet 2018'!J377</f>
        <v>4053235.2</v>
      </c>
      <c r="G232" s="4">
        <f>'Budzet 2018'!K377</f>
        <v>0</v>
      </c>
      <c r="H232" s="4">
        <f>'Budzet 2018'!L377</f>
        <v>4053235.2</v>
      </c>
    </row>
    <row r="233" spans="1:12" ht="55.5" customHeight="1" x14ac:dyDescent="0.2">
      <c r="A233" s="11"/>
      <c r="B233" s="11"/>
      <c r="C233" s="14" t="str">
        <f>'Budzet 2018'!I381</f>
        <v>ПРОЈЕКАТ - Реконструкција зграде Месне заједнице у Старом Сланкамену</v>
      </c>
      <c r="D233" s="2"/>
      <c r="E233" s="2"/>
      <c r="F233" s="4">
        <f>'Budzet 2018'!J384</f>
        <v>2330000</v>
      </c>
      <c r="G233" s="4">
        <f>'Budzet 2018'!K384</f>
        <v>0</v>
      </c>
      <c r="H233" s="4">
        <f>'Budzet 2018'!L384</f>
        <v>2330000</v>
      </c>
      <c r="L233" s="88"/>
    </row>
    <row r="234" spans="1:12" ht="57.75" customHeight="1" x14ac:dyDescent="0.2">
      <c r="A234" s="11"/>
      <c r="B234" s="11"/>
      <c r="C234" s="104" t="str">
        <f>'Budzet 2018'!I387</f>
        <v xml:space="preserve">ПРОЈЕКАТ - Израда пројектне документације, адаптација и реконструкција  "Виле Љубица" у Сутомору </v>
      </c>
      <c r="D234" s="2"/>
      <c r="E234" s="2"/>
      <c r="F234" s="4">
        <f>'Budzet 2018'!J390</f>
        <v>25300000</v>
      </c>
      <c r="G234" s="4">
        <f>'Budzet 2018'!K390</f>
        <v>0</v>
      </c>
      <c r="H234" s="4">
        <f>'Budzet 2018'!L390</f>
        <v>25300000</v>
      </c>
      <c r="L234" s="88"/>
    </row>
    <row r="235" spans="1:12" ht="47.25" customHeight="1" x14ac:dyDescent="0.2">
      <c r="A235" s="11"/>
      <c r="B235" s="11"/>
      <c r="C235" s="104" t="str">
        <f>'Budzet 2018'!I393</f>
        <v xml:space="preserve">ПРОЈЕКАТ - Бесповратно суфинансирање активности на уређењу фасада зграда </v>
      </c>
      <c r="D235" s="2"/>
      <c r="E235" s="2"/>
      <c r="F235" s="4">
        <f>'Budzet 2018'!J395</f>
        <v>10000000</v>
      </c>
      <c r="G235" s="4">
        <f>'Budzet 2018'!K395</f>
        <v>0</v>
      </c>
      <c r="H235" s="4">
        <f>'Budzet 2018'!L395</f>
        <v>10000000</v>
      </c>
      <c r="L235" s="88"/>
    </row>
    <row r="236" spans="1:12" ht="56.25" customHeight="1" x14ac:dyDescent="0.2">
      <c r="A236" s="11"/>
      <c r="B236" s="11"/>
      <c r="C236" s="14" t="str">
        <f>'Budzet 2018'!I398</f>
        <v>ПРОЈЕКАТ  - Израда пројектне документације и реконструкција крова и фасаде на објекту МЗ Нови Сланкамен</v>
      </c>
      <c r="D236" s="2"/>
      <c r="E236" s="2"/>
      <c r="F236" s="4">
        <f>'Budzet 2018'!J402</f>
        <v>7640000</v>
      </c>
      <c r="G236" s="4">
        <f>'Budzet 2018'!K402</f>
        <v>0</v>
      </c>
      <c r="H236" s="4">
        <f>'Budzet 2018'!L402</f>
        <v>7640000</v>
      </c>
    </row>
    <row r="237" spans="1:12" ht="33.75" customHeight="1" x14ac:dyDescent="0.2">
      <c r="A237" s="11"/>
      <c r="B237" s="11"/>
      <c r="C237" s="14" t="str">
        <f>'Budzet 2018'!I406</f>
        <v>ПРОЈЕКАТ  - ПОБОЉШАЊЕ СТАНДАРДА СТУДЕНАТА</v>
      </c>
      <c r="D237" s="2"/>
      <c r="E237" s="2"/>
      <c r="F237" s="4">
        <f>'Budzet 2018'!J409</f>
        <v>20500000</v>
      </c>
      <c r="G237" s="4">
        <f>'Budzet 2018'!K409</f>
        <v>0</v>
      </c>
      <c r="H237" s="4">
        <f>'Budzet 2018'!L409</f>
        <v>20500000</v>
      </c>
    </row>
    <row r="238" spans="1:12" ht="37.5" customHeight="1" x14ac:dyDescent="0.2">
      <c r="A238" s="11"/>
      <c r="B238" s="11"/>
      <c r="C238" s="14" t="str">
        <f>'Budzet 2018'!I415</f>
        <v>ПРОЈЕКАТ - ПОКЛОНИ ЗА ВУКОВЦЕ</v>
      </c>
      <c r="D238" s="2"/>
      <c r="E238" s="2"/>
      <c r="F238" s="4">
        <f>'Budzet 2018'!J417</f>
        <v>6000000</v>
      </c>
      <c r="G238" s="4">
        <f>'Budzet 2018'!K417</f>
        <v>0</v>
      </c>
      <c r="H238" s="4">
        <f>'Budzet 2018'!L417</f>
        <v>6000000</v>
      </c>
    </row>
    <row r="239" spans="1:12" ht="34.5" customHeight="1" x14ac:dyDescent="0.2">
      <c r="A239" s="11"/>
      <c r="B239" s="11"/>
      <c r="C239" s="14" t="str">
        <f>'Budzet 2018'!I422</f>
        <v>ПРОЈЕКАТ- ПОКЛОНИ ЗА ИСТАКНУТЕ УЧЕНИКЕ И СПОРТИСТЕ</v>
      </c>
      <c r="D239" s="2"/>
      <c r="E239" s="2"/>
      <c r="F239" s="4">
        <f>'Budzet 2018'!J424</f>
        <v>1500000</v>
      </c>
      <c r="G239" s="4">
        <f>'Budzet 2018'!K424</f>
        <v>0</v>
      </c>
      <c r="H239" s="4">
        <f>'Budzet 2018'!L424</f>
        <v>1500000</v>
      </c>
    </row>
    <row r="240" spans="1:12" ht="24" customHeight="1" x14ac:dyDescent="0.2">
      <c r="A240" s="11"/>
      <c r="B240" s="11"/>
      <c r="C240" s="14" t="str">
        <f>'Budzet 2018'!I427</f>
        <v>ПРОЈЕКАТ - СТИПЕНДИЈЕ ЗА СПОРТИСТЕ</v>
      </c>
      <c r="D240" s="2"/>
      <c r="E240" s="2"/>
      <c r="F240" s="4">
        <f>'Budzet 2018'!J429</f>
        <v>2400000</v>
      </c>
      <c r="G240" s="4">
        <f>'Budzet 2018'!K429</f>
        <v>0</v>
      </c>
      <c r="H240" s="4">
        <f>'Budzet 2018'!L429</f>
        <v>2400000</v>
      </c>
    </row>
    <row r="241" spans="1:12" ht="32.25" customHeight="1" x14ac:dyDescent="0.2">
      <c r="A241" s="11"/>
      <c r="B241" s="11"/>
      <c r="C241" s="14" t="str">
        <f>'Budzet 2018'!I434</f>
        <v>ПРОЈЕКАТ - Набавка паник тастера</v>
      </c>
      <c r="D241" s="2"/>
      <c r="E241" s="2"/>
      <c r="F241" s="4">
        <f>'Budzet 2018'!J436</f>
        <v>6000000</v>
      </c>
      <c r="G241" s="4">
        <f>'Budzet 2018'!K436</f>
        <v>0</v>
      </c>
      <c r="H241" s="4">
        <f>'Budzet 2018'!L436</f>
        <v>6000000</v>
      </c>
    </row>
    <row r="242" spans="1:12" ht="60.75" customHeight="1" x14ac:dyDescent="0.2">
      <c r="A242" s="11"/>
      <c r="B242" s="11"/>
      <c r="C242" s="105" t="str">
        <f>'Budzet 2018'!I441</f>
        <v>ПРОЈЕКАТ  - Успостављање истраживачког центра Милутин Миланковић у Старом Сланкамену</v>
      </c>
      <c r="D242" s="2"/>
      <c r="E242" s="2"/>
      <c r="F242" s="4">
        <f>'Budzet 2018'!J443</f>
        <v>14800000</v>
      </c>
      <c r="G242" s="4">
        <f>'Budzet 2018'!K443</f>
        <v>0</v>
      </c>
      <c r="H242" s="4">
        <f>'Budzet 2018'!L443</f>
        <v>14800000</v>
      </c>
    </row>
    <row r="243" spans="1:12" ht="70.5" customHeight="1" x14ac:dyDescent="0.2">
      <c r="A243" s="11"/>
      <c r="B243" s="11"/>
      <c r="C243" s="14" t="str">
        <f>'Budzet 2018'!I2076</f>
        <v>ПРОЈЕКАТ - Л А П - за унапређење образовања, запошљавања, здравља и становања Рома у општини Инђија 2016-2020. година</v>
      </c>
      <c r="D243" s="2"/>
      <c r="E243" s="2"/>
      <c r="F243" s="4">
        <f>'Budzet 2018'!J2078</f>
        <v>22000000</v>
      </c>
      <c r="G243" s="4">
        <f>'Budzet 2018'!K2078</f>
        <v>0</v>
      </c>
      <c r="H243" s="4">
        <f>'Budzet 2018'!L2078</f>
        <v>22000000</v>
      </c>
    </row>
    <row r="244" spans="1:12" ht="37.5" customHeight="1" x14ac:dyDescent="0.2">
      <c r="A244" s="11"/>
      <c r="B244" s="11"/>
      <c r="C244" s="14" t="str">
        <f>'Budzet 2018'!I2081</f>
        <v>ПРОЈЕКАТ -  Санација  крова на објекту Дома културе у Новим Карловцима</v>
      </c>
      <c r="D244" s="2"/>
      <c r="E244" s="2"/>
      <c r="F244" s="4">
        <f>'Budzet 2018'!J2083</f>
        <v>2940000</v>
      </c>
      <c r="G244" s="4">
        <f>'Budzet 2018'!K2083</f>
        <v>0</v>
      </c>
      <c r="H244" s="4">
        <f>'Budzet 2018'!L2083</f>
        <v>2940000</v>
      </c>
    </row>
    <row r="245" spans="1:12" ht="50.25" customHeight="1" x14ac:dyDescent="0.2">
      <c r="A245" s="11"/>
      <c r="B245" s="11"/>
      <c r="C245" s="14" t="str">
        <f>'Budzet 2018'!I2086</f>
        <v>ПРОЈЕКАТ - Текуће одржавње фасаде и просторија амбуланте у Новим Карловцима</v>
      </c>
      <c r="D245" s="2"/>
      <c r="E245" s="2"/>
      <c r="F245" s="4">
        <f>'Budzet 2018'!J2089</f>
        <v>4740000</v>
      </c>
      <c r="G245" s="4">
        <f>'Budzet 2018'!K2089</f>
        <v>0</v>
      </c>
      <c r="H245" s="4">
        <f>'Budzet 2018'!L2089</f>
        <v>4740000</v>
      </c>
    </row>
    <row r="246" spans="1:12" ht="63" customHeight="1" x14ac:dyDescent="0.2">
      <c r="A246" s="11"/>
      <c r="B246" s="11"/>
      <c r="C246" s="14" t="str">
        <f>'Budzet 2018'!I2091</f>
        <v>ПРОЈЕКАТ - Израда техничке документације за гасификацију објекта Дома културе у Новим Карловцима</v>
      </c>
      <c r="D246" s="2"/>
      <c r="E246" s="2"/>
      <c r="F246" s="4">
        <f>'Budzet 2018'!J2094</f>
        <v>180000</v>
      </c>
      <c r="G246" s="4">
        <f>'Budzet 2018'!K2094</f>
        <v>0</v>
      </c>
      <c r="H246" s="4">
        <f>'Budzet 2018'!L2094</f>
        <v>180000</v>
      </c>
    </row>
    <row r="247" spans="1:12" ht="55.5" customHeight="1" x14ac:dyDescent="0.2">
      <c r="A247" s="11"/>
      <c r="B247" s="11"/>
      <c r="C247" s="14" t="str">
        <f>'Budzet 2018'!I2096</f>
        <v>ПРОЈЕКАТ - Израда техничке документације за реконструкцију Ловачког дома у Љукову</v>
      </c>
      <c r="D247" s="2"/>
      <c r="E247" s="2"/>
      <c r="F247" s="4">
        <f>'Budzet 2018'!J2099</f>
        <v>300000</v>
      </c>
      <c r="G247" s="4">
        <f>'Budzet 2018'!K2099</f>
        <v>0</v>
      </c>
      <c r="H247" s="4">
        <f>'Budzet 2018'!L2099</f>
        <v>300000</v>
      </c>
    </row>
    <row r="248" spans="1:12" ht="39.75" customHeight="1" x14ac:dyDescent="0.2">
      <c r="A248" s="11"/>
      <c r="B248" s="11"/>
      <c r="C248" s="14" t="str">
        <f>'Budzet 2018'!I2128</f>
        <v xml:space="preserve">ПРОЈЕКАТ  - ОПРЕМАЊЕ ДОМА КУЛТУРЕ У МАРАДИКУ </v>
      </c>
      <c r="D248" s="2"/>
      <c r="E248" s="2"/>
      <c r="F248" s="4">
        <f>'Budzet 2018'!J2132</f>
        <v>4001000</v>
      </c>
      <c r="G248" s="4">
        <f>'Budzet 2018'!K2132</f>
        <v>0</v>
      </c>
      <c r="H248" s="4">
        <f>'Budzet 2018'!L2132</f>
        <v>4001000</v>
      </c>
    </row>
    <row r="249" spans="1:12" ht="37.5" customHeight="1" x14ac:dyDescent="0.2">
      <c r="A249" s="11"/>
      <c r="B249" s="11"/>
      <c r="C249" s="14" t="str">
        <f>'Budzet 2018'!I2134</f>
        <v xml:space="preserve">ПРОЈЕКАТ  - ИЗГРАДЊА ДОМА КУЛТУРЕ У КРЧЕДИНУ </v>
      </c>
      <c r="D249" s="2"/>
      <c r="E249" s="2"/>
      <c r="F249" s="4">
        <f>'Budzet 2018'!J2136</f>
        <v>1500000</v>
      </c>
      <c r="G249" s="4">
        <f>'Budzet 2018'!K2136</f>
        <v>0</v>
      </c>
      <c r="H249" s="4">
        <f>'Budzet 2018'!L2136</f>
        <v>1500000</v>
      </c>
    </row>
    <row r="250" spans="1:12" ht="45" x14ac:dyDescent="0.2">
      <c r="A250" s="41">
        <v>2101</v>
      </c>
      <c r="B250" s="41"/>
      <c r="C250" s="36" t="s">
        <v>552</v>
      </c>
      <c r="D250" s="36" t="s">
        <v>553</v>
      </c>
      <c r="E250" s="36"/>
      <c r="F250" s="40">
        <f>SUM(F251:F252)</f>
        <v>92203700</v>
      </c>
      <c r="G250" s="40">
        <f t="shared" ref="G250:H250" si="14">SUM(G251:G252)</f>
        <v>0</v>
      </c>
      <c r="H250" s="40">
        <f t="shared" si="14"/>
        <v>92203700</v>
      </c>
      <c r="L250" s="88"/>
    </row>
    <row r="251" spans="1:12" ht="22.5" x14ac:dyDescent="0.2">
      <c r="A251" s="11"/>
      <c r="B251" s="11" t="s">
        <v>425</v>
      </c>
      <c r="C251" s="2" t="str">
        <f>'Budzet 2018'!I237</f>
        <v>Функционисање Скупштине</v>
      </c>
      <c r="D251" s="2" t="s">
        <v>554</v>
      </c>
      <c r="E251" s="2" t="s">
        <v>555</v>
      </c>
      <c r="F251" s="4">
        <f>'Budzet 2018'!J253+'Budzet 2018'!J266</f>
        <v>28860800</v>
      </c>
      <c r="G251" s="4">
        <f>'Budzet 2018'!K253+'Budzet 2018'!K266</f>
        <v>0</v>
      </c>
      <c r="H251" s="4">
        <f>'Budzet 2018'!L253+'Budzet 2018'!L266</f>
        <v>28860800</v>
      </c>
    </row>
    <row r="252" spans="1:12" ht="22.5" x14ac:dyDescent="0.2">
      <c r="A252" s="11"/>
      <c r="B252" s="11" t="s">
        <v>431</v>
      </c>
      <c r="C252" s="2" t="str">
        <f>'Budzet 2018'!I297</f>
        <v>Функционисање извршних органа</v>
      </c>
      <c r="D252" s="2" t="s">
        <v>556</v>
      </c>
      <c r="E252" s="2" t="s">
        <v>555</v>
      </c>
      <c r="F252" s="4">
        <f>'Budzet 2018'!J313+'Budzet 2018'!J328</f>
        <v>63342900</v>
      </c>
      <c r="G252" s="4">
        <f>'Budzet 2018'!K313+'Budzet 2018'!K328</f>
        <v>0</v>
      </c>
      <c r="H252" s="4">
        <f>'Budzet 2018'!L313+'Budzet 2018'!L328</f>
        <v>63342900</v>
      </c>
    </row>
    <row r="253" spans="1:12" ht="38.25" customHeight="1" x14ac:dyDescent="0.2">
      <c r="A253" s="970" t="s">
        <v>557</v>
      </c>
      <c r="B253" s="64"/>
      <c r="C253" s="36" t="s">
        <v>630</v>
      </c>
      <c r="D253" s="106"/>
      <c r="E253" s="106"/>
      <c r="F253" s="40">
        <f>SUM(F254:F265)</f>
        <v>113476304</v>
      </c>
      <c r="G253" s="40">
        <f>SUM(G254:G265)</f>
        <v>0</v>
      </c>
      <c r="H253" s="40">
        <f>SUM(H254:H265)</f>
        <v>113476304</v>
      </c>
    </row>
    <row r="254" spans="1:12" ht="45" x14ac:dyDescent="0.2">
      <c r="A254" s="11"/>
      <c r="B254" s="11" t="s">
        <v>701</v>
      </c>
      <c r="C254" s="76" t="str">
        <f>'Budzet 2018'!I2144</f>
        <v>Унапређење и побољшање енергетске ефикасности и употреба обновљивих извора енергије</v>
      </c>
      <c r="D254" s="2" t="s">
        <v>897</v>
      </c>
      <c r="E254" s="2" t="s">
        <v>898</v>
      </c>
      <c r="F254" s="4">
        <f>'Budzet 2018'!J2150</f>
        <v>73900000</v>
      </c>
      <c r="G254" s="4">
        <f>'Budzet 2018'!K2150</f>
        <v>0</v>
      </c>
      <c r="H254" s="4">
        <f>'Budzet 2018'!L2150</f>
        <v>73900000</v>
      </c>
    </row>
    <row r="255" spans="1:12" ht="113.25" customHeight="1" x14ac:dyDescent="0.2">
      <c r="A255" s="11"/>
      <c r="B255" s="11"/>
      <c r="C255" s="76" t="str">
        <f>'Budzet 2018'!I2155</f>
        <v>ПРОЈЕКАТ  "Израда пројектне документације за санацију и извођење радова инвестиционог одржавања и унапређења енергетске ефикасности и противпожарне заштите на објекту техничке школе и гимназије у Инђији"</v>
      </c>
      <c r="D255" s="2"/>
      <c r="E255" s="2"/>
      <c r="F255" s="4">
        <f>'Budzet 2018'!J2159</f>
        <v>600000</v>
      </c>
      <c r="G255" s="4">
        <f>'Budzet 2018'!K2159</f>
        <v>0</v>
      </c>
      <c r="H255" s="4">
        <f>'Budzet 2018'!L2159</f>
        <v>600000</v>
      </c>
    </row>
    <row r="256" spans="1:12" ht="51" customHeight="1" x14ac:dyDescent="0.2">
      <c r="A256" s="11"/>
      <c r="B256" s="11"/>
      <c r="C256" s="76" t="str">
        <f>'Budzet 2018'!I2163</f>
        <v>ПРОЈЕКАТ "Елаборат енергетске ефикасности зграде Центра за социјални рад "Дунав" у Инђији</v>
      </c>
      <c r="D256" s="2"/>
      <c r="E256" s="2"/>
      <c r="F256" s="4">
        <f>'Budzet 2018'!J2167</f>
        <v>108000</v>
      </c>
      <c r="G256" s="4">
        <f>'Budzet 2018'!K2167</f>
        <v>0</v>
      </c>
      <c r="H256" s="4">
        <f>'Budzet 2018'!L2167</f>
        <v>108000</v>
      </c>
    </row>
    <row r="257" spans="1:12" ht="53.25" customHeight="1" x14ac:dyDescent="0.2">
      <c r="A257" s="11"/>
      <c r="B257" s="11"/>
      <c r="C257" s="76" t="str">
        <f>'Budzet 2018'!I2169</f>
        <v xml:space="preserve">ПРОЈЕКАТ  - Изградња продужетака мреже јавне расвете у улицама на територији општине Инђија </v>
      </c>
      <c r="D257" s="2"/>
      <c r="E257" s="2"/>
      <c r="F257" s="4">
        <f>'Budzet 2018'!J2172</f>
        <v>2040000</v>
      </c>
      <c r="G257" s="4">
        <f>'Budzet 2018'!K2172</f>
        <v>0</v>
      </c>
      <c r="H257" s="4">
        <f>'Budzet 2018'!L2172</f>
        <v>2040000</v>
      </c>
    </row>
    <row r="258" spans="1:12" ht="57" customHeight="1" x14ac:dyDescent="0.2">
      <c r="A258" s="11"/>
      <c r="B258" s="11"/>
      <c r="C258" s="76" t="str">
        <f>'Budzet 2018'!I2174</f>
        <v>ПРОЈЕКАТ - Санација јавног осветљења у насељеном месту Јарковци у општини Инђија</v>
      </c>
      <c r="D258" s="2"/>
      <c r="E258" s="2"/>
      <c r="F258" s="4">
        <f>'Budzet 2018'!J2178</f>
        <v>3059200</v>
      </c>
      <c r="G258" s="4">
        <f>'Budzet 2018'!K2178</f>
        <v>0</v>
      </c>
      <c r="H258" s="4">
        <f>'Budzet 2018'!L2178</f>
        <v>3059200</v>
      </c>
    </row>
    <row r="259" spans="1:12" ht="68.25" customHeight="1" x14ac:dyDescent="0.2">
      <c r="A259" s="11"/>
      <c r="B259" s="11"/>
      <c r="C259" s="76" t="str">
        <f>'Budzet 2018'!I2180</f>
        <v>ПРОЈЕКАТ - Израда пројектне документације за изградњу јавне расвете у индустријској зони  Инђија - Локација 15</v>
      </c>
      <c r="D259" s="2"/>
      <c r="E259" s="2"/>
      <c r="F259" s="4">
        <f>'Budzet 2018'!J2184</f>
        <v>1000000</v>
      </c>
      <c r="G259" s="4">
        <f>'Budzet 2018'!K2184</f>
        <v>0</v>
      </c>
      <c r="H259" s="4">
        <f>'Budzet 2018'!L2184</f>
        <v>1000000</v>
      </c>
    </row>
    <row r="260" spans="1:12" ht="42.75" customHeight="1" x14ac:dyDescent="0.2">
      <c r="A260" s="11"/>
      <c r="B260" s="11"/>
      <c r="C260" s="76" t="str">
        <f>'Budzet 2018'!I2186</f>
        <v>ПРОЈЕКАТ - Изградња јавне расвете дуж саобраћајнице С2 и С3 (део) - Локација 15</v>
      </c>
      <c r="D260" s="2"/>
      <c r="E260" s="2"/>
      <c r="F260" s="4">
        <f>'Budzet 2018'!J2190</f>
        <v>23435104</v>
      </c>
      <c r="G260" s="4">
        <f>'Budzet 2018'!K2190</f>
        <v>0</v>
      </c>
      <c r="H260" s="4">
        <f>'Budzet 2018'!L2190</f>
        <v>23435104</v>
      </c>
    </row>
    <row r="261" spans="1:12" ht="52.5" customHeight="1" x14ac:dyDescent="0.2">
      <c r="A261" s="11"/>
      <c r="B261" s="11"/>
      <c r="C261" s="76" t="str">
        <f>'Budzet 2018'!I2193</f>
        <v>ПРОЈЕКАТ - Израда пројектне документације за изградњу јавне расвете у индустријској зони  Бешка</v>
      </c>
      <c r="D261" s="2"/>
      <c r="E261" s="2"/>
      <c r="F261" s="4">
        <f>'Budzet 2018'!J2196</f>
        <v>500000</v>
      </c>
      <c r="G261" s="4">
        <f>'Budzet 2018'!K2196</f>
        <v>0</v>
      </c>
      <c r="H261" s="4">
        <f>'Budzet 2018'!L2196</f>
        <v>500000</v>
      </c>
    </row>
    <row r="262" spans="1:12" ht="56.25" customHeight="1" x14ac:dyDescent="0.2">
      <c r="A262" s="11"/>
      <c r="B262" s="11"/>
      <c r="C262" s="76" t="str">
        <f>'Budzet 2018'!I2198</f>
        <v>ПРОЈЕКАТ - Израда пројектне документације за осветљење пешачких прелаза у зони школа</v>
      </c>
      <c r="D262" s="2"/>
      <c r="E262" s="2"/>
      <c r="F262" s="4">
        <f>'Budzet 2018'!J2201</f>
        <v>500000</v>
      </c>
      <c r="G262" s="4">
        <f>'Budzet 2018'!K2201</f>
        <v>0</v>
      </c>
      <c r="H262" s="4">
        <f>'Budzet 2018'!L2201</f>
        <v>500000</v>
      </c>
    </row>
    <row r="263" spans="1:12" ht="56.25" customHeight="1" x14ac:dyDescent="0.2">
      <c r="A263" s="11"/>
      <c r="B263" s="11"/>
      <c r="C263" s="76" t="str">
        <f>'Budzet 2018'!I2203</f>
        <v>ПРОЈЕКАТ - Изградња стубне трафо станице (СТС) Каменова  улица</v>
      </c>
      <c r="D263" s="2"/>
      <c r="E263" s="2"/>
      <c r="F263" s="4">
        <f>'Budzet 2018'!J2206</f>
        <v>4284000</v>
      </c>
      <c r="G263" s="4">
        <f>'Budzet 2018'!K2206</f>
        <v>0</v>
      </c>
      <c r="H263" s="4">
        <f>'Budzet 2018'!L2206</f>
        <v>4284000</v>
      </c>
    </row>
    <row r="264" spans="1:12" ht="43.5" customHeight="1" x14ac:dyDescent="0.2">
      <c r="A264" s="11"/>
      <c r="B264" s="11"/>
      <c r="C264" s="76" t="str">
        <f>'Budzet 2018'!I2208</f>
        <v>ПРОЈЕКАТ - Изградња стубне трафо станице (СТС) Новосадска</v>
      </c>
      <c r="D264" s="2"/>
      <c r="E264" s="2"/>
      <c r="F264" s="4">
        <f>'Budzet 2018'!J2211</f>
        <v>3550000</v>
      </c>
      <c r="G264" s="4">
        <f>'Budzet 2018'!K2211</f>
        <v>0</v>
      </c>
      <c r="H264" s="4">
        <f>'Budzet 2018'!L2211</f>
        <v>3550000</v>
      </c>
    </row>
    <row r="265" spans="1:12" ht="61.5" customHeight="1" x14ac:dyDescent="0.2">
      <c r="A265" s="11"/>
      <c r="B265" s="11"/>
      <c r="C265" s="933" t="str">
        <f>'Budzet 2018'!I2213</f>
        <v>ПРОЈЕКАТ - Учешће у изградњи средњенапонског далековода од Н. Сланкамена до Сурдука</v>
      </c>
      <c r="D265" s="2"/>
      <c r="E265" s="2"/>
      <c r="F265" s="4">
        <f>'Budzet 2018'!J2216</f>
        <v>500000</v>
      </c>
      <c r="G265" s="4">
        <f>'Budzet 2018'!K2216</f>
        <v>0</v>
      </c>
      <c r="H265" s="4">
        <f>'Budzet 2018'!L2216</f>
        <v>500000</v>
      </c>
    </row>
    <row r="267" spans="1:12" ht="22.5" x14ac:dyDescent="0.2">
      <c r="A267" s="34"/>
      <c r="B267" s="34"/>
      <c r="C267" s="34" t="s">
        <v>408</v>
      </c>
      <c r="D267" s="34"/>
      <c r="E267" s="34"/>
      <c r="F267" s="42">
        <f>SUM(F7+F11+F47+F62+F66+F75+F87+F166+F173+F176+F179+F191+F197+F206+F225+F250+F253)</f>
        <v>5850270950</v>
      </c>
      <c r="G267" s="42">
        <f>SUM(G7+G11+G47+G62+G66+G75+G87+G166+G173+G176+G179+G191+G197+G206+G225+G250+G253)</f>
        <v>26698050</v>
      </c>
      <c r="H267" s="42">
        <f>SUM(H7+H11+H47+H62+H66+H75+H87+H166+H173+H176+H179+H191+H197+H206+H225+H250+H253)</f>
        <v>5876969000</v>
      </c>
      <c r="L267" s="88"/>
    </row>
    <row r="269" spans="1:12" x14ac:dyDescent="0.2">
      <c r="E269" s="107"/>
      <c r="F269" s="108"/>
      <c r="G269" s="108"/>
      <c r="H269" s="108"/>
    </row>
    <row r="270" spans="1:12" x14ac:dyDescent="0.2">
      <c r="E270" s="107"/>
      <c r="F270" s="108"/>
      <c r="G270" s="108"/>
      <c r="H270" s="108"/>
    </row>
    <row r="271" spans="1:12" x14ac:dyDescent="0.2">
      <c r="E271" s="109"/>
      <c r="F271" s="108"/>
      <c r="G271" s="108"/>
      <c r="H271" s="108"/>
    </row>
  </sheetData>
  <mergeCells count="8">
    <mergeCell ref="A2:H2"/>
    <mergeCell ref="G4:G5"/>
    <mergeCell ref="H4:H5"/>
    <mergeCell ref="A4:B4"/>
    <mergeCell ref="C4:C5"/>
    <mergeCell ref="D4:D5"/>
    <mergeCell ref="E4:E5"/>
    <mergeCell ref="F4:F5"/>
  </mergeCells>
  <pageMargins left="0.11811023622047245" right="0.11811023622047245" top="0.74803149606299213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Budzet 2018</vt:lpstr>
      <vt:lpstr>Посебан део- циљеви и индикатор</vt:lpstr>
    </vt:vector>
  </TitlesOfParts>
  <Company>OU Indjija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Nikolic</dc:creator>
  <cp:lastModifiedBy>Nena Kantar</cp:lastModifiedBy>
  <cp:lastPrinted>2019-02-23T13:20:07Z</cp:lastPrinted>
  <dcterms:created xsi:type="dcterms:W3CDTF">2012-11-06T07:08:44Z</dcterms:created>
  <dcterms:modified xsi:type="dcterms:W3CDTF">2019-03-04T10:11:09Z</dcterms:modified>
</cp:coreProperties>
</file>